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embeddings/oleObject30.bin" ContentType="application/vnd.openxmlformats-officedocument.oleObject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90" windowWidth="5850" windowHeight="3495" tabRatio="637"/>
  </bookViews>
  <sheets>
    <sheet name="Manufacturing" sheetId="1" r:id="rId1"/>
    <sheet name="Services market producers" sheetId="4" r:id="rId2"/>
    <sheet name="Services non-market producers" sheetId="11" r:id="rId3"/>
    <sheet name="Public administration" sheetId="5" r:id="rId4"/>
    <sheet name="Total market" sheetId="12" r:id="rId5"/>
    <sheet name="Total non-market" sheetId="14" r:id="rId6"/>
    <sheet name="Total economy" sheetId="13" r:id="rId7"/>
  </sheets>
  <calcPr calcId="145621"/>
</workbook>
</file>

<file path=xl/calcChain.xml><?xml version="1.0" encoding="utf-8"?>
<calcChain xmlns="http://schemas.openxmlformats.org/spreadsheetml/2006/main">
  <c r="G15" i="12" l="1"/>
  <c r="CN14" i="1"/>
  <c r="BZ15" i="1"/>
  <c r="BU15" i="1"/>
  <c r="BP14" i="1"/>
  <c r="BL14" i="1"/>
  <c r="BK14" i="1"/>
  <c r="BC14" i="1"/>
  <c r="AO7" i="1"/>
  <c r="I14" i="4" l="1"/>
  <c r="I13" i="4"/>
  <c r="I7" i="4"/>
  <c r="S7" i="4" s="1"/>
  <c r="I32" i="4"/>
  <c r="S32" i="4" s="1"/>
  <c r="I8" i="4"/>
  <c r="S8" i="4" s="1"/>
  <c r="I9" i="4"/>
  <c r="S9" i="4" s="1"/>
  <c r="I10" i="4"/>
  <c r="S10" i="4"/>
  <c r="I11" i="4"/>
  <c r="S11" i="4"/>
  <c r="I12" i="4"/>
  <c r="S12" i="4"/>
  <c r="S14" i="4"/>
  <c r="J14" i="4"/>
  <c r="T14" i="4" s="1"/>
  <c r="J13" i="4"/>
  <c r="J7" i="4"/>
  <c r="T7" i="4" s="1"/>
  <c r="J32" i="4"/>
  <c r="T32" i="4"/>
  <c r="J8" i="4"/>
  <c r="T8" i="4"/>
  <c r="J9" i="4"/>
  <c r="T9" i="4"/>
  <c r="J10" i="4"/>
  <c r="T10" i="4"/>
  <c r="J11" i="4"/>
  <c r="T11" i="4"/>
  <c r="J12" i="4"/>
  <c r="T12" i="4"/>
  <c r="T13" i="4"/>
  <c r="K14" i="4"/>
  <c r="U14" i="4" s="1"/>
  <c r="K13" i="4"/>
  <c r="K7" i="4"/>
  <c r="U7" i="4" s="1"/>
  <c r="K8" i="4"/>
  <c r="U8" i="4"/>
  <c r="K9" i="4"/>
  <c r="U9" i="4"/>
  <c r="K10" i="4"/>
  <c r="U10" i="4"/>
  <c r="K11" i="4"/>
  <c r="U11" i="4"/>
  <c r="K12" i="4"/>
  <c r="U12" i="4"/>
  <c r="U13" i="4"/>
  <c r="I15" i="4"/>
  <c r="BF15" i="4" s="1"/>
  <c r="J15" i="4"/>
  <c r="BG15" i="4"/>
  <c r="T15" i="4"/>
  <c r="K15" i="4"/>
  <c r="BH15" i="4" s="1"/>
  <c r="I16" i="4"/>
  <c r="S16" i="4"/>
  <c r="J16" i="4"/>
  <c r="BG16" i="4"/>
  <c r="K16" i="4"/>
  <c r="BH16" i="4"/>
  <c r="U16" i="4"/>
  <c r="I17" i="4"/>
  <c r="BF17" i="4" s="1"/>
  <c r="J17" i="4"/>
  <c r="BG17" i="4" s="1"/>
  <c r="T17" i="4"/>
  <c r="K17" i="4"/>
  <c r="BH17" i="4"/>
  <c r="I18" i="4"/>
  <c r="BF18" i="4"/>
  <c r="S18" i="4"/>
  <c r="J18" i="4"/>
  <c r="BG18" i="4" s="1"/>
  <c r="K18" i="4"/>
  <c r="BH18" i="4" s="1"/>
  <c r="U18" i="4"/>
  <c r="I19" i="4"/>
  <c r="BF19" i="4"/>
  <c r="J19" i="4"/>
  <c r="BG19" i="4"/>
  <c r="T19" i="4"/>
  <c r="K19" i="4"/>
  <c r="BH19" i="4" s="1"/>
  <c r="I20" i="4"/>
  <c r="BF20" i="4" s="1"/>
  <c r="S20" i="4"/>
  <c r="J20" i="4"/>
  <c r="BG20" i="4" s="1"/>
  <c r="K20" i="4"/>
  <c r="BH20" i="4" s="1"/>
  <c r="U20" i="4"/>
  <c r="I21" i="4"/>
  <c r="BF21" i="4" s="1"/>
  <c r="J21" i="4"/>
  <c r="BG21" i="4" s="1"/>
  <c r="K21" i="4"/>
  <c r="BH21" i="4" s="1"/>
  <c r="I22" i="4"/>
  <c r="BF22" i="4" s="1"/>
  <c r="S22" i="4"/>
  <c r="J22" i="4"/>
  <c r="BG22" i="4" s="1"/>
  <c r="K22" i="4"/>
  <c r="BH22" i="4" s="1"/>
  <c r="I23" i="4"/>
  <c r="BF23" i="4" s="1"/>
  <c r="J23" i="4"/>
  <c r="BG23" i="4" s="1"/>
  <c r="T23" i="4"/>
  <c r="K23" i="4"/>
  <c r="BH23" i="4" s="1"/>
  <c r="I24" i="4"/>
  <c r="BF24" i="4" s="1"/>
  <c r="J24" i="4"/>
  <c r="BG24" i="4" s="1"/>
  <c r="K24" i="4"/>
  <c r="BH24" i="4" s="1"/>
  <c r="I25" i="4"/>
  <c r="BF25" i="4" s="1"/>
  <c r="J25" i="4"/>
  <c r="BG25" i="4" s="1"/>
  <c r="K25" i="4"/>
  <c r="BH25" i="4" s="1"/>
  <c r="I26" i="4"/>
  <c r="S26" i="4"/>
  <c r="J26" i="4"/>
  <c r="K26" i="4"/>
  <c r="BH26" i="4" s="1"/>
  <c r="I27" i="4"/>
  <c r="BF27" i="4" s="1"/>
  <c r="J27" i="4"/>
  <c r="BG27" i="4" s="1"/>
  <c r="K27" i="4"/>
  <c r="I28" i="4"/>
  <c r="BF28" i="4" s="1"/>
  <c r="J28" i="4"/>
  <c r="BG28" i="4" s="1"/>
  <c r="K28" i="4"/>
  <c r="BH28" i="4" s="1"/>
  <c r="I29" i="4"/>
  <c r="BF29" i="4" s="1"/>
  <c r="J29" i="4"/>
  <c r="T29" i="4"/>
  <c r="K29" i="4"/>
  <c r="BH29" i="4"/>
  <c r="I30" i="4"/>
  <c r="BF30" i="4"/>
  <c r="S30" i="4"/>
  <c r="J30" i="4"/>
  <c r="BG30" i="4" s="1"/>
  <c r="K30" i="4"/>
  <c r="BH30" i="4" s="1"/>
  <c r="U30" i="4"/>
  <c r="I31" i="4"/>
  <c r="BF31" i="4"/>
  <c r="J31" i="4"/>
  <c r="BG31" i="4"/>
  <c r="T31" i="4"/>
  <c r="K31" i="4"/>
  <c r="BH31" i="4" s="1"/>
  <c r="BG32" i="4"/>
  <c r="K32" i="4"/>
  <c r="BH32" i="4" s="1"/>
  <c r="I8" i="11"/>
  <c r="J8" i="11"/>
  <c r="K8" i="11"/>
  <c r="I9" i="11"/>
  <c r="J9" i="11"/>
  <c r="K9" i="11"/>
  <c r="I10" i="11"/>
  <c r="J10" i="11"/>
  <c r="K10" i="11"/>
  <c r="I11" i="11"/>
  <c r="J11" i="11"/>
  <c r="K11" i="11"/>
  <c r="I12" i="11"/>
  <c r="J12" i="11"/>
  <c r="K12" i="11"/>
  <c r="I13" i="11"/>
  <c r="J13" i="11"/>
  <c r="K13" i="11"/>
  <c r="I14" i="11"/>
  <c r="J14" i="11"/>
  <c r="K14" i="11"/>
  <c r="I15" i="11"/>
  <c r="J15" i="11"/>
  <c r="K15" i="11"/>
  <c r="I16" i="11"/>
  <c r="J16" i="11"/>
  <c r="K16" i="11"/>
  <c r="I17" i="11"/>
  <c r="J17" i="11"/>
  <c r="K17" i="11"/>
  <c r="I18" i="11"/>
  <c r="J18" i="11"/>
  <c r="K18" i="11"/>
  <c r="I19" i="11"/>
  <c r="J19" i="11"/>
  <c r="K19" i="11"/>
  <c r="I20" i="11"/>
  <c r="J20" i="11"/>
  <c r="K20" i="11"/>
  <c r="I21" i="11"/>
  <c r="J21" i="11"/>
  <c r="K21" i="11"/>
  <c r="I22" i="11"/>
  <c r="J22" i="11"/>
  <c r="K22" i="11"/>
  <c r="I23" i="11"/>
  <c r="J23" i="11"/>
  <c r="K23" i="11"/>
  <c r="I24" i="11"/>
  <c r="J24" i="11"/>
  <c r="K24" i="11"/>
  <c r="I25" i="11"/>
  <c r="J25" i="11"/>
  <c r="K25" i="11"/>
  <c r="I26" i="11"/>
  <c r="J26" i="11"/>
  <c r="K26" i="11"/>
  <c r="I27" i="11"/>
  <c r="J27" i="11"/>
  <c r="K27" i="11"/>
  <c r="I28" i="11"/>
  <c r="J28" i="11"/>
  <c r="K28" i="11"/>
  <c r="I29" i="11"/>
  <c r="J29" i="11"/>
  <c r="K29" i="11"/>
  <c r="I30" i="11"/>
  <c r="J30" i="11"/>
  <c r="K30" i="11"/>
  <c r="I31" i="11"/>
  <c r="J31" i="11"/>
  <c r="K31" i="11"/>
  <c r="I32" i="11"/>
  <c r="J32" i="11"/>
  <c r="K32" i="11"/>
  <c r="I8" i="5"/>
  <c r="S8" i="5" s="1"/>
  <c r="J8" i="5"/>
  <c r="K8" i="5"/>
  <c r="U8" i="5" s="1"/>
  <c r="I9" i="5"/>
  <c r="S9" i="5" s="1"/>
  <c r="J9" i="5"/>
  <c r="T9" i="5" s="1"/>
  <c r="K9" i="5"/>
  <c r="I10" i="5"/>
  <c r="S10" i="5" s="1"/>
  <c r="J10" i="5"/>
  <c r="K10" i="5"/>
  <c r="U10" i="5" s="1"/>
  <c r="I11" i="5"/>
  <c r="S11" i="5" s="1"/>
  <c r="J11" i="5"/>
  <c r="T11" i="5" s="1"/>
  <c r="K11" i="5"/>
  <c r="I12" i="5"/>
  <c r="S12" i="5" s="1"/>
  <c r="J12" i="5"/>
  <c r="K12" i="5"/>
  <c r="U12" i="5" s="1"/>
  <c r="I13" i="5"/>
  <c r="S13" i="5" s="1"/>
  <c r="J13" i="5"/>
  <c r="T13" i="5" s="1"/>
  <c r="K13" i="5"/>
  <c r="I14" i="5"/>
  <c r="S14" i="5" s="1"/>
  <c r="J14" i="5"/>
  <c r="K14" i="5"/>
  <c r="U14" i="5" s="1"/>
  <c r="I15" i="5"/>
  <c r="J15" i="5"/>
  <c r="T15" i="5" s="1"/>
  <c r="K15" i="5"/>
  <c r="I16" i="5"/>
  <c r="S16" i="5" s="1"/>
  <c r="J16" i="5"/>
  <c r="K16" i="5"/>
  <c r="U16" i="5" s="1"/>
  <c r="I17" i="5"/>
  <c r="J17" i="5"/>
  <c r="T17" i="5" s="1"/>
  <c r="K17" i="5"/>
  <c r="I18" i="5"/>
  <c r="J18" i="5"/>
  <c r="K18" i="5"/>
  <c r="U18" i="5" s="1"/>
  <c r="I19" i="5"/>
  <c r="J19" i="5"/>
  <c r="T19" i="5" s="1"/>
  <c r="K19" i="5"/>
  <c r="I20" i="5"/>
  <c r="BF21" i="5" s="1"/>
  <c r="J20" i="5"/>
  <c r="K20" i="5"/>
  <c r="U20" i="5" s="1"/>
  <c r="I21" i="5"/>
  <c r="J21" i="5"/>
  <c r="T21" i="5" s="1"/>
  <c r="K21" i="5"/>
  <c r="I22" i="5"/>
  <c r="J22" i="5"/>
  <c r="K22" i="5"/>
  <c r="U22" i="5" s="1"/>
  <c r="I23" i="5"/>
  <c r="J23" i="5"/>
  <c r="T23" i="5" s="1"/>
  <c r="K23" i="5"/>
  <c r="I24" i="5"/>
  <c r="BF24" i="5" s="1"/>
  <c r="J24" i="5"/>
  <c r="K24" i="5"/>
  <c r="U24" i="5" s="1"/>
  <c r="I25" i="5"/>
  <c r="J25" i="5"/>
  <c r="T25" i="5" s="1"/>
  <c r="K25" i="5"/>
  <c r="I26" i="5"/>
  <c r="BF26" i="5" s="1"/>
  <c r="J26" i="5"/>
  <c r="K26" i="5"/>
  <c r="U26" i="5" s="1"/>
  <c r="I27" i="5"/>
  <c r="J27" i="5"/>
  <c r="T27" i="5" s="1"/>
  <c r="K27" i="5"/>
  <c r="I28" i="5"/>
  <c r="BF28" i="5" s="1"/>
  <c r="J28" i="5"/>
  <c r="K28" i="5"/>
  <c r="U28" i="5" s="1"/>
  <c r="I29" i="5"/>
  <c r="J29" i="5"/>
  <c r="T29" i="5" s="1"/>
  <c r="K29" i="5"/>
  <c r="I30" i="5"/>
  <c r="BF30" i="5" s="1"/>
  <c r="J30" i="5"/>
  <c r="K30" i="5"/>
  <c r="U30" i="5" s="1"/>
  <c r="I31" i="5"/>
  <c r="J31" i="5"/>
  <c r="T31" i="5" s="1"/>
  <c r="K31" i="5"/>
  <c r="I32" i="5"/>
  <c r="S32" i="5" s="1"/>
  <c r="J32" i="5"/>
  <c r="K32" i="5"/>
  <c r="U32" i="5" s="1"/>
  <c r="J7" i="11"/>
  <c r="K7" i="11"/>
  <c r="J7" i="5"/>
  <c r="T7" i="5" s="1"/>
  <c r="K7" i="5"/>
  <c r="P8" i="5" s="1"/>
  <c r="I7" i="11"/>
  <c r="I7" i="5"/>
  <c r="S7" i="5" s="1"/>
  <c r="BE34" i="5"/>
  <c r="DC5" i="5"/>
  <c r="DD5" i="5"/>
  <c r="T32" i="5"/>
  <c r="T34" i="5" s="1"/>
  <c r="T8" i="5"/>
  <c r="T10" i="5"/>
  <c r="T12" i="5"/>
  <c r="T14" i="5"/>
  <c r="U9" i="5"/>
  <c r="U11" i="5"/>
  <c r="U13" i="5"/>
  <c r="U7" i="11"/>
  <c r="AA7" i="11" s="1"/>
  <c r="U8" i="11"/>
  <c r="U9" i="11"/>
  <c r="U10" i="11"/>
  <c r="U11" i="11"/>
  <c r="U12" i="11"/>
  <c r="U13" i="11"/>
  <c r="U14" i="11"/>
  <c r="BE34" i="11"/>
  <c r="DC5" i="11"/>
  <c r="S7" i="11"/>
  <c r="S32" i="11"/>
  <c r="S8" i="11"/>
  <c r="S9" i="11"/>
  <c r="S10" i="11"/>
  <c r="S11" i="11"/>
  <c r="S12" i="11"/>
  <c r="S13" i="11"/>
  <c r="S14" i="11"/>
  <c r="DD5" i="11"/>
  <c r="T7" i="11"/>
  <c r="T32" i="11"/>
  <c r="T8" i="11"/>
  <c r="T9" i="11"/>
  <c r="T10" i="11"/>
  <c r="T11" i="11"/>
  <c r="T12" i="11"/>
  <c r="T13" i="11"/>
  <c r="T14" i="11"/>
  <c r="U15" i="5"/>
  <c r="S15" i="5"/>
  <c r="U15" i="11"/>
  <c r="S15" i="11"/>
  <c r="T15" i="11"/>
  <c r="CM15" i="5"/>
  <c r="CM15" i="11"/>
  <c r="T16" i="5"/>
  <c r="U16" i="11"/>
  <c r="S16" i="11"/>
  <c r="T16" i="11"/>
  <c r="CM16" i="5"/>
  <c r="CM17" i="5" s="1"/>
  <c r="CM18" i="5" s="1"/>
  <c r="CM19" i="5" s="1"/>
  <c r="CM20" i="5" s="1"/>
  <c r="CM21" i="5" s="1"/>
  <c r="CM22" i="5" s="1"/>
  <c r="CM23" i="5" s="1"/>
  <c r="CM24" i="5" s="1"/>
  <c r="CM25" i="5" s="1"/>
  <c r="CM26" i="5" s="1"/>
  <c r="CM27" i="5" s="1"/>
  <c r="CM28" i="5" s="1"/>
  <c r="CM29" i="5" s="1"/>
  <c r="CM30" i="5" s="1"/>
  <c r="CM31" i="5" s="1"/>
  <c r="CM32" i="5" s="1"/>
  <c r="CM16" i="11"/>
  <c r="CM17" i="11" s="1"/>
  <c r="CM18" i="11" s="1"/>
  <c r="CM19" i="11" s="1"/>
  <c r="CM20" i="11" s="1"/>
  <c r="CM21" i="11" s="1"/>
  <c r="CM22" i="11" s="1"/>
  <c r="CM23" i="11" s="1"/>
  <c r="CM24" i="11" s="1"/>
  <c r="CM25" i="11" s="1"/>
  <c r="CM26" i="11" s="1"/>
  <c r="CM27" i="11" s="1"/>
  <c r="CM28" i="11" s="1"/>
  <c r="CM29" i="11" s="1"/>
  <c r="CM30" i="11" s="1"/>
  <c r="CM31" i="11" s="1"/>
  <c r="CM32" i="11" s="1"/>
  <c r="U17" i="5"/>
  <c r="S17" i="5"/>
  <c r="U17" i="11"/>
  <c r="S17" i="11"/>
  <c r="T17" i="11"/>
  <c r="S18" i="5"/>
  <c r="T18" i="5"/>
  <c r="U18" i="11"/>
  <c r="S18" i="11"/>
  <c r="T18" i="11"/>
  <c r="U19" i="5"/>
  <c r="S19" i="5"/>
  <c r="U19" i="11"/>
  <c r="S19" i="11"/>
  <c r="T19" i="11"/>
  <c r="S20" i="5"/>
  <c r="T20" i="5"/>
  <c r="U20" i="11"/>
  <c r="S20" i="11"/>
  <c r="T20" i="11"/>
  <c r="U21" i="5"/>
  <c r="S21" i="5"/>
  <c r="U21" i="11"/>
  <c r="S21" i="11"/>
  <c r="T21" i="11"/>
  <c r="S22" i="5"/>
  <c r="T22" i="5"/>
  <c r="U22" i="11"/>
  <c r="S22" i="11"/>
  <c r="T22" i="11"/>
  <c r="U23" i="5"/>
  <c r="S23" i="5"/>
  <c r="U23" i="11"/>
  <c r="S23" i="11"/>
  <c r="T23" i="11"/>
  <c r="S24" i="5"/>
  <c r="T24" i="5"/>
  <c r="U24" i="11"/>
  <c r="S24" i="11"/>
  <c r="T24" i="11"/>
  <c r="U25" i="5"/>
  <c r="S25" i="5"/>
  <c r="U25" i="11"/>
  <c r="S25" i="11"/>
  <c r="T25" i="11"/>
  <c r="S26" i="5"/>
  <c r="T26" i="5"/>
  <c r="U26" i="11"/>
  <c r="S26" i="11"/>
  <c r="T26" i="11"/>
  <c r="U27" i="5"/>
  <c r="S27" i="5"/>
  <c r="U27" i="11"/>
  <c r="S27" i="11"/>
  <c r="T27" i="11"/>
  <c r="S28" i="5"/>
  <c r="T28" i="5"/>
  <c r="U28" i="11"/>
  <c r="S28" i="11"/>
  <c r="T28" i="11"/>
  <c r="U29" i="5"/>
  <c r="S29" i="5"/>
  <c r="U29" i="11"/>
  <c r="S29" i="11"/>
  <c r="T29" i="11"/>
  <c r="S30" i="5"/>
  <c r="T30" i="5"/>
  <c r="U30" i="11"/>
  <c r="S30" i="11"/>
  <c r="T30" i="11"/>
  <c r="U31" i="5"/>
  <c r="S31" i="5"/>
  <c r="U31" i="11"/>
  <c r="S31" i="11"/>
  <c r="T31" i="11"/>
  <c r="U32" i="11"/>
  <c r="U7" i="1"/>
  <c r="AA7" i="1"/>
  <c r="AA8" i="1" s="1"/>
  <c r="U8" i="1"/>
  <c r="U9" i="1"/>
  <c r="U10" i="1"/>
  <c r="U11" i="1"/>
  <c r="U12" i="1"/>
  <c r="U13" i="1"/>
  <c r="U14" i="1"/>
  <c r="DD5" i="1"/>
  <c r="DD5" i="4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BH14" i="1"/>
  <c r="BH15" i="1"/>
  <c r="BH16" i="1"/>
  <c r="BH17" i="1"/>
  <c r="BH18" i="1"/>
  <c r="BH19" i="1"/>
  <c r="BH20" i="1"/>
  <c r="BH21" i="1"/>
  <c r="BH22" i="1"/>
  <c r="BH23" i="1"/>
  <c r="BH24" i="1"/>
  <c r="BH25" i="1"/>
  <c r="BH26" i="1"/>
  <c r="BH27" i="1"/>
  <c r="BH28" i="1"/>
  <c r="BH29" i="1"/>
  <c r="BH30" i="1"/>
  <c r="BH31" i="1"/>
  <c r="BH32" i="1"/>
  <c r="BF14" i="11"/>
  <c r="BF15" i="11"/>
  <c r="BF16" i="11"/>
  <c r="BF17" i="11"/>
  <c r="BF18" i="11"/>
  <c r="BF19" i="11"/>
  <c r="BF20" i="11"/>
  <c r="BF21" i="11"/>
  <c r="BF22" i="11"/>
  <c r="BF23" i="11"/>
  <c r="BF24" i="11"/>
  <c r="BF25" i="11"/>
  <c r="BF26" i="11"/>
  <c r="BF27" i="11"/>
  <c r="BF28" i="11"/>
  <c r="BF29" i="11"/>
  <c r="BF30" i="11"/>
  <c r="BF31" i="11"/>
  <c r="BF32" i="11"/>
  <c r="BF34" i="11"/>
  <c r="BG14" i="11"/>
  <c r="BG15" i="11"/>
  <c r="BG16" i="11"/>
  <c r="BG17" i="11"/>
  <c r="BG18" i="11"/>
  <c r="BG19" i="11"/>
  <c r="BG20" i="11"/>
  <c r="BG21" i="11"/>
  <c r="BG22" i="11"/>
  <c r="BG23" i="11"/>
  <c r="BG24" i="11"/>
  <c r="BG25" i="11"/>
  <c r="BG26" i="11"/>
  <c r="BG27" i="11"/>
  <c r="BG28" i="11"/>
  <c r="BG29" i="11"/>
  <c r="BG30" i="11"/>
  <c r="BG31" i="11"/>
  <c r="BG32" i="11"/>
  <c r="BH14" i="11"/>
  <c r="BH15" i="11"/>
  <c r="BH16" i="11"/>
  <c r="BH17" i="11"/>
  <c r="BH18" i="11"/>
  <c r="BH19" i="11"/>
  <c r="BH20" i="11"/>
  <c r="BH21" i="11"/>
  <c r="BH22" i="11"/>
  <c r="BH23" i="11"/>
  <c r="BH24" i="11"/>
  <c r="BH25" i="11"/>
  <c r="BH26" i="11"/>
  <c r="BH27" i="11"/>
  <c r="BH28" i="11"/>
  <c r="BH29" i="11"/>
  <c r="BH30" i="11"/>
  <c r="BH31" i="11"/>
  <c r="BH32" i="11"/>
  <c r="BF15" i="5"/>
  <c r="BF19" i="5"/>
  <c r="BF23" i="5"/>
  <c r="BF27" i="5"/>
  <c r="BF31" i="5"/>
  <c r="BG16" i="5"/>
  <c r="BG20" i="5"/>
  <c r="BG24" i="5"/>
  <c r="BG28" i="5"/>
  <c r="BG32" i="5"/>
  <c r="BH17" i="5"/>
  <c r="BH21" i="5"/>
  <c r="BH25" i="5"/>
  <c r="BH29" i="5"/>
  <c r="DC5" i="4"/>
  <c r="DC5" i="1"/>
  <c r="BF28" i="1"/>
  <c r="S7" i="1"/>
  <c r="S32" i="1"/>
  <c r="S34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BG28" i="1"/>
  <c r="T7" i="1"/>
  <c r="T32" i="1"/>
  <c r="T34" i="1" s="1"/>
  <c r="Z6" i="1" s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BF29" i="1"/>
  <c r="S29" i="1"/>
  <c r="BG29" i="1"/>
  <c r="T29" i="1"/>
  <c r="BF30" i="1"/>
  <c r="S30" i="1"/>
  <c r="BG30" i="1"/>
  <c r="T30" i="1"/>
  <c r="BE34" i="4"/>
  <c r="CM15" i="4"/>
  <c r="CM16" i="4"/>
  <c r="CM17" i="4" s="1"/>
  <c r="CM18" i="4" s="1"/>
  <c r="CM19" i="4" s="1"/>
  <c r="CM20" i="4" s="1"/>
  <c r="CM21" i="4" s="1"/>
  <c r="CM22" i="4" s="1"/>
  <c r="CM23" i="4" s="1"/>
  <c r="CM24" i="4" s="1"/>
  <c r="CM25" i="4" s="1"/>
  <c r="CM26" i="4" s="1"/>
  <c r="CM27" i="4" s="1"/>
  <c r="CM28" i="4" s="1"/>
  <c r="CM29" i="4" s="1"/>
  <c r="CM30" i="4" s="1"/>
  <c r="CM31" i="4" s="1"/>
  <c r="CM32" i="4" s="1"/>
  <c r="BE34" i="1"/>
  <c r="CM15" i="1"/>
  <c r="BF14" i="1"/>
  <c r="BF15" i="1"/>
  <c r="BF34" i="1" s="1"/>
  <c r="BF16" i="1"/>
  <c r="BF17" i="1"/>
  <c r="BF18" i="1"/>
  <c r="BF19" i="1"/>
  <c r="BF20" i="1"/>
  <c r="BF21" i="1"/>
  <c r="BF22" i="1"/>
  <c r="BF23" i="1"/>
  <c r="BF24" i="1"/>
  <c r="BF25" i="1"/>
  <c r="BF26" i="1"/>
  <c r="BF27" i="1"/>
  <c r="BF31" i="1"/>
  <c r="BF32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31" i="1"/>
  <c r="BG32" i="1"/>
  <c r="CM16" i="1"/>
  <c r="CM17" i="1" s="1"/>
  <c r="S31" i="1"/>
  <c r="T31" i="1"/>
  <c r="BH34" i="1"/>
  <c r="AW8" i="1"/>
  <c r="N15" i="4"/>
  <c r="O15" i="4"/>
  <c r="P15" i="4"/>
  <c r="N16" i="4"/>
  <c r="O16" i="4"/>
  <c r="P16" i="4"/>
  <c r="N17" i="4"/>
  <c r="O17" i="4"/>
  <c r="P17" i="4"/>
  <c r="N18" i="4"/>
  <c r="O18" i="4"/>
  <c r="P18" i="4"/>
  <c r="N19" i="4"/>
  <c r="O19" i="4"/>
  <c r="P19" i="4"/>
  <c r="N20" i="4"/>
  <c r="O20" i="4"/>
  <c r="P20" i="4"/>
  <c r="N21" i="4"/>
  <c r="O21" i="4"/>
  <c r="P21" i="4"/>
  <c r="N22" i="4"/>
  <c r="O22" i="4"/>
  <c r="P22" i="4"/>
  <c r="N23" i="4"/>
  <c r="O23" i="4"/>
  <c r="P23" i="4"/>
  <c r="N24" i="4"/>
  <c r="O24" i="4"/>
  <c r="P24" i="4"/>
  <c r="N25" i="4"/>
  <c r="O25" i="4"/>
  <c r="P25" i="4"/>
  <c r="N26" i="4"/>
  <c r="O26" i="4"/>
  <c r="P26" i="4"/>
  <c r="N27" i="4"/>
  <c r="O27" i="4"/>
  <c r="P27" i="4"/>
  <c r="N28" i="4"/>
  <c r="O28" i="4"/>
  <c r="P28" i="4"/>
  <c r="N29" i="4"/>
  <c r="O29" i="4"/>
  <c r="P29" i="4"/>
  <c r="N30" i="4"/>
  <c r="O30" i="4"/>
  <c r="P30" i="4"/>
  <c r="N31" i="4"/>
  <c r="O31" i="4"/>
  <c r="P31" i="4"/>
  <c r="N32" i="4"/>
  <c r="O32" i="4"/>
  <c r="P32" i="4"/>
  <c r="N15" i="11"/>
  <c r="O15" i="11"/>
  <c r="P15" i="11"/>
  <c r="N16" i="11"/>
  <c r="O16" i="11"/>
  <c r="P16" i="11"/>
  <c r="N17" i="11"/>
  <c r="O17" i="11"/>
  <c r="P17" i="11"/>
  <c r="N18" i="11"/>
  <c r="O18" i="11"/>
  <c r="P18" i="11"/>
  <c r="N19" i="11"/>
  <c r="O19" i="11"/>
  <c r="P19" i="11"/>
  <c r="N20" i="11"/>
  <c r="O20" i="11"/>
  <c r="P20" i="11"/>
  <c r="N21" i="11"/>
  <c r="O21" i="11"/>
  <c r="P21" i="11"/>
  <c r="N22" i="11"/>
  <c r="O22" i="11"/>
  <c r="P22" i="11"/>
  <c r="N23" i="11"/>
  <c r="O23" i="11"/>
  <c r="P23" i="11"/>
  <c r="N24" i="11"/>
  <c r="O24" i="11"/>
  <c r="P24" i="11"/>
  <c r="N25" i="11"/>
  <c r="O25" i="11"/>
  <c r="P25" i="11"/>
  <c r="N26" i="11"/>
  <c r="O26" i="11"/>
  <c r="P26" i="11"/>
  <c r="N27" i="11"/>
  <c r="O27" i="11"/>
  <c r="P27" i="11"/>
  <c r="N28" i="11"/>
  <c r="O28" i="11"/>
  <c r="P28" i="11"/>
  <c r="N29" i="11"/>
  <c r="O29" i="11"/>
  <c r="P29" i="11"/>
  <c r="N30" i="11"/>
  <c r="O30" i="11"/>
  <c r="P30" i="11"/>
  <c r="N31" i="11"/>
  <c r="O31" i="11"/>
  <c r="P31" i="11"/>
  <c r="N32" i="11"/>
  <c r="O32" i="11"/>
  <c r="P32" i="11"/>
  <c r="N15" i="5"/>
  <c r="O16" i="5"/>
  <c r="P17" i="5"/>
  <c r="N19" i="5"/>
  <c r="O20" i="5"/>
  <c r="P21" i="5"/>
  <c r="N23" i="5"/>
  <c r="O24" i="5"/>
  <c r="P25" i="5"/>
  <c r="N27" i="5"/>
  <c r="O28" i="5"/>
  <c r="P29" i="5"/>
  <c r="N31" i="5"/>
  <c r="O32" i="5"/>
  <c r="N15" i="1"/>
  <c r="O15" i="1"/>
  <c r="P15" i="1"/>
  <c r="N16" i="1"/>
  <c r="O16" i="1"/>
  <c r="P16" i="1"/>
  <c r="N17" i="1"/>
  <c r="O17" i="1"/>
  <c r="P17" i="1"/>
  <c r="N18" i="1"/>
  <c r="O18" i="1"/>
  <c r="P18" i="1"/>
  <c r="N19" i="1"/>
  <c r="O19" i="1"/>
  <c r="P19" i="1"/>
  <c r="N20" i="1"/>
  <c r="O20" i="1"/>
  <c r="P20" i="1"/>
  <c r="N21" i="1"/>
  <c r="O21" i="1"/>
  <c r="P21" i="1"/>
  <c r="N22" i="1"/>
  <c r="O22" i="1"/>
  <c r="P22" i="1"/>
  <c r="N23" i="1"/>
  <c r="O23" i="1"/>
  <c r="P23" i="1"/>
  <c r="N24" i="1"/>
  <c r="O24" i="1"/>
  <c r="P24" i="1"/>
  <c r="N25" i="1"/>
  <c r="O25" i="1"/>
  <c r="P25" i="1"/>
  <c r="N26" i="1"/>
  <c r="O26" i="1"/>
  <c r="P26" i="1"/>
  <c r="N27" i="1"/>
  <c r="O27" i="1"/>
  <c r="P27" i="1"/>
  <c r="N28" i="1"/>
  <c r="O28" i="1"/>
  <c r="P28" i="1"/>
  <c r="N29" i="1"/>
  <c r="O29" i="1"/>
  <c r="P29" i="1"/>
  <c r="N30" i="1"/>
  <c r="O30" i="1"/>
  <c r="P30" i="1"/>
  <c r="N31" i="1"/>
  <c r="O31" i="1"/>
  <c r="P31" i="1"/>
  <c r="N32" i="1"/>
  <c r="O32" i="1"/>
  <c r="P32" i="1"/>
  <c r="N14" i="4"/>
  <c r="O14" i="4"/>
  <c r="P14" i="4"/>
  <c r="N14" i="11"/>
  <c r="O14" i="11"/>
  <c r="P14" i="11"/>
  <c r="P14" i="5"/>
  <c r="N14" i="1"/>
  <c r="O14" i="1"/>
  <c r="P14" i="1"/>
  <c r="AF7" i="11"/>
  <c r="AK7" i="11" s="1"/>
  <c r="N8" i="11"/>
  <c r="O8" i="11"/>
  <c r="P8" i="11"/>
  <c r="N9" i="11"/>
  <c r="O9" i="11"/>
  <c r="P9" i="11"/>
  <c r="N10" i="11"/>
  <c r="O10" i="11"/>
  <c r="P10" i="11"/>
  <c r="N11" i="11"/>
  <c r="O11" i="11"/>
  <c r="P11" i="11"/>
  <c r="N12" i="11"/>
  <c r="O12" i="11"/>
  <c r="P12" i="11"/>
  <c r="N13" i="11"/>
  <c r="O13" i="11"/>
  <c r="P13" i="11"/>
  <c r="C34" i="11"/>
  <c r="D34" i="11"/>
  <c r="F34" i="11"/>
  <c r="I34" i="11"/>
  <c r="J34" i="11"/>
  <c r="K34" i="11"/>
  <c r="AQ7" i="1"/>
  <c r="N9" i="4"/>
  <c r="O9" i="4"/>
  <c r="P9" i="4"/>
  <c r="N10" i="4"/>
  <c r="O10" i="4"/>
  <c r="P10" i="4"/>
  <c r="N11" i="4"/>
  <c r="O11" i="4"/>
  <c r="P11" i="4"/>
  <c r="N12" i="4"/>
  <c r="O12" i="4"/>
  <c r="P12" i="4"/>
  <c r="N13" i="4"/>
  <c r="O13" i="4"/>
  <c r="P13" i="4"/>
  <c r="P9" i="5"/>
  <c r="N11" i="5"/>
  <c r="O12" i="5"/>
  <c r="P13" i="5"/>
  <c r="N9" i="1"/>
  <c r="O9" i="1"/>
  <c r="P9" i="1"/>
  <c r="N10" i="1"/>
  <c r="O10" i="1"/>
  <c r="P10" i="1"/>
  <c r="N11" i="1"/>
  <c r="O11" i="1"/>
  <c r="P11" i="1"/>
  <c r="N12" i="1"/>
  <c r="O12" i="1"/>
  <c r="P12" i="1"/>
  <c r="N13" i="1"/>
  <c r="O13" i="1"/>
  <c r="P13" i="1"/>
  <c r="N8" i="4"/>
  <c r="O8" i="4"/>
  <c r="P8" i="4"/>
  <c r="O8" i="5"/>
  <c r="N8" i="1"/>
  <c r="O8" i="1"/>
  <c r="P8" i="1"/>
  <c r="AF7" i="1"/>
  <c r="AK7" i="1" s="1"/>
  <c r="AF8" i="1"/>
  <c r="AK8" i="1" s="1"/>
  <c r="D34" i="4"/>
  <c r="D34" i="5"/>
  <c r="D34" i="1"/>
  <c r="C34" i="4"/>
  <c r="C34" i="5"/>
  <c r="C34" i="1"/>
  <c r="F34" i="4"/>
  <c r="F34" i="5"/>
  <c r="F34" i="1"/>
  <c r="J34" i="5"/>
  <c r="K34" i="4"/>
  <c r="J34" i="4"/>
  <c r="I34" i="4"/>
  <c r="J34" i="1"/>
  <c r="K34" i="1"/>
  <c r="I34" i="1"/>
  <c r="BG34" i="11"/>
  <c r="BG14" i="4"/>
  <c r="BF32" i="4"/>
  <c r="U31" i="4"/>
  <c r="S31" i="4"/>
  <c r="T30" i="4"/>
  <c r="U29" i="4"/>
  <c r="S29" i="4"/>
  <c r="T28" i="4"/>
  <c r="U27" i="4"/>
  <c r="S27" i="4"/>
  <c r="T26" i="4"/>
  <c r="U25" i="4"/>
  <c r="S25" i="4"/>
  <c r="T24" i="4"/>
  <c r="U23" i="4"/>
  <c r="S23" i="4"/>
  <c r="T22" i="4"/>
  <c r="U21" i="4"/>
  <c r="S21" i="4"/>
  <c r="T20" i="4"/>
  <c r="U19" i="4"/>
  <c r="S19" i="4"/>
  <c r="T18" i="4"/>
  <c r="U17" i="4"/>
  <c r="S17" i="4"/>
  <c r="T16" i="4"/>
  <c r="U15" i="4"/>
  <c r="S15" i="4"/>
  <c r="S13" i="4"/>
  <c r="BG34" i="1" l="1"/>
  <c r="Y6" i="1"/>
  <c r="U28" i="4"/>
  <c r="S24" i="4"/>
  <c r="U22" i="4"/>
  <c r="T21" i="4"/>
  <c r="N13" i="5"/>
  <c r="P11" i="5"/>
  <c r="O10" i="5"/>
  <c r="N9" i="5"/>
  <c r="N14" i="5"/>
  <c r="P31" i="5"/>
  <c r="O30" i="5"/>
  <c r="N29" i="5"/>
  <c r="P27" i="5"/>
  <c r="O26" i="5"/>
  <c r="N25" i="5"/>
  <c r="P23" i="5"/>
  <c r="O22" i="5"/>
  <c r="N21" i="5"/>
  <c r="P19" i="5"/>
  <c r="O18" i="5"/>
  <c r="N17" i="5"/>
  <c r="P15" i="5"/>
  <c r="BH31" i="5"/>
  <c r="BH27" i="5"/>
  <c r="BH23" i="5"/>
  <c r="BH19" i="5"/>
  <c r="BH15" i="5"/>
  <c r="BG30" i="5"/>
  <c r="BG26" i="5"/>
  <c r="BG22" i="5"/>
  <c r="BG18" i="5"/>
  <c r="BG14" i="5"/>
  <c r="BF29" i="5"/>
  <c r="BF25" i="5"/>
  <c r="BF17" i="5"/>
  <c r="U7" i="5"/>
  <c r="AA7" i="5" s="1"/>
  <c r="S34" i="4"/>
  <c r="CM18" i="1"/>
  <c r="Z7" i="1"/>
  <c r="AE7" i="1"/>
  <c r="AJ7" i="1" s="1"/>
  <c r="Y7" i="1"/>
  <c r="AD7" i="1"/>
  <c r="AI7" i="1" s="1"/>
  <c r="AL7" i="1" s="1"/>
  <c r="AW9" i="1"/>
  <c r="AA9" i="1"/>
  <c r="AQ8" i="1"/>
  <c r="AF9" i="1"/>
  <c r="AK9" i="1" s="1"/>
  <c r="Y6" i="4"/>
  <c r="Y7" i="4" s="1"/>
  <c r="BF14" i="4"/>
  <c r="T27" i="4"/>
  <c r="BF26" i="4"/>
  <c r="U24" i="4"/>
  <c r="BF22" i="5"/>
  <c r="BF20" i="5"/>
  <c r="BF18" i="5"/>
  <c r="BF16" i="5"/>
  <c r="BF14" i="5"/>
  <c r="O14" i="5"/>
  <c r="O11" i="5"/>
  <c r="N10" i="5"/>
  <c r="O9" i="5"/>
  <c r="U32" i="4"/>
  <c r="BG29" i="4"/>
  <c r="S28" i="4"/>
  <c r="BH27" i="4"/>
  <c r="U26" i="4"/>
  <c r="BG26" i="4"/>
  <c r="T25" i="4"/>
  <c r="T34" i="11"/>
  <c r="Z6" i="11" s="1"/>
  <c r="Z7" i="11" s="1"/>
  <c r="S34" i="11"/>
  <c r="Y6" i="11" s="1"/>
  <c r="I34" i="5"/>
  <c r="K34" i="5"/>
  <c r="AF7" i="5"/>
  <c r="AK7" i="5" s="1"/>
  <c r="N8" i="5"/>
  <c r="O13" i="5"/>
  <c r="P12" i="5"/>
  <c r="N12" i="5"/>
  <c r="P10" i="5"/>
  <c r="P32" i="5"/>
  <c r="N32" i="5"/>
  <c r="O31" i="5"/>
  <c r="P30" i="5"/>
  <c r="N30" i="5"/>
  <c r="O29" i="5"/>
  <c r="P28" i="5"/>
  <c r="N28" i="5"/>
  <c r="O27" i="5"/>
  <c r="P26" i="5"/>
  <c r="N26" i="5"/>
  <c r="O25" i="5"/>
  <c r="P24" i="5"/>
  <c r="N24" i="5"/>
  <c r="O23" i="5"/>
  <c r="P22" i="5"/>
  <c r="N22" i="5"/>
  <c r="O21" i="5"/>
  <c r="P20" i="5"/>
  <c r="N20" i="5"/>
  <c r="O19" i="5"/>
  <c r="P18" i="5"/>
  <c r="N18" i="5"/>
  <c r="O17" i="5"/>
  <c r="P16" i="5"/>
  <c r="N16" i="5"/>
  <c r="O15" i="5"/>
  <c r="BH32" i="5"/>
  <c r="BH30" i="5"/>
  <c r="BH28" i="5"/>
  <c r="BH26" i="5"/>
  <c r="BH24" i="5"/>
  <c r="BH22" i="5"/>
  <c r="BH20" i="5"/>
  <c r="BH18" i="5"/>
  <c r="BH16" i="5"/>
  <c r="BH14" i="5"/>
  <c r="BG31" i="5"/>
  <c r="BG29" i="5"/>
  <c r="BG27" i="5"/>
  <c r="BG25" i="5"/>
  <c r="BG23" i="5"/>
  <c r="BG21" i="5"/>
  <c r="BG19" i="5"/>
  <c r="BG17" i="5"/>
  <c r="BG15" i="5"/>
  <c r="BF32" i="5"/>
  <c r="AA7" i="4"/>
  <c r="AF8" i="4" s="1"/>
  <c r="AK8" i="4" s="1"/>
  <c r="AF7" i="4"/>
  <c r="AK7" i="4" s="1"/>
  <c r="BF16" i="4"/>
  <c r="T34" i="4"/>
  <c r="Z6" i="4" s="1"/>
  <c r="AU8" i="4"/>
  <c r="Y8" i="4"/>
  <c r="AD8" i="4"/>
  <c r="AI8" i="4" s="1"/>
  <c r="AF8" i="11"/>
  <c r="AK8" i="11" s="1"/>
  <c r="AQ7" i="11"/>
  <c r="AW8" i="11"/>
  <c r="AA8" i="11"/>
  <c r="BH34" i="11"/>
  <c r="BF34" i="5"/>
  <c r="BH14" i="4"/>
  <c r="Z6" i="5"/>
  <c r="Z7" i="5" s="1"/>
  <c r="Z7" i="4"/>
  <c r="AE7" i="4"/>
  <c r="AJ7" i="4" s="1"/>
  <c r="AE7" i="11"/>
  <c r="AJ7" i="11" s="1"/>
  <c r="AD7" i="11"/>
  <c r="AI7" i="11" s="1"/>
  <c r="AL7" i="11" s="1"/>
  <c r="Y7" i="11"/>
  <c r="AQ7" i="5"/>
  <c r="AW8" i="5"/>
  <c r="AF8" i="5"/>
  <c r="AK8" i="5" s="1"/>
  <c r="AA8" i="5"/>
  <c r="S34" i="5"/>
  <c r="Y6" i="5" s="1"/>
  <c r="BG34" i="4"/>
  <c r="BH34" i="4"/>
  <c r="BF34" i="4"/>
  <c r="AO7" i="4"/>
  <c r="Y8" i="1" l="1"/>
  <c r="AU8" i="1"/>
  <c r="AD8" i="1"/>
  <c r="AI8" i="1" s="1"/>
  <c r="Z8" i="1"/>
  <c r="AV8" i="1"/>
  <c r="AP7" i="1"/>
  <c r="AE8" i="1"/>
  <c r="AJ8" i="1" s="1"/>
  <c r="CM19" i="1"/>
  <c r="AD7" i="4"/>
  <c r="AI7" i="4" s="1"/>
  <c r="AL7" i="4" s="1"/>
  <c r="AA10" i="1"/>
  <c r="AW10" i="1"/>
  <c r="AQ9" i="1"/>
  <c r="AF10" i="1"/>
  <c r="AK10" i="1" s="1"/>
  <c r="BG34" i="5"/>
  <c r="BH34" i="5"/>
  <c r="AQ7" i="4"/>
  <c r="AW8" i="4"/>
  <c r="AA8" i="4"/>
  <c r="AF9" i="11"/>
  <c r="AK9" i="11" s="1"/>
  <c r="AA9" i="11"/>
  <c r="AQ8" i="11"/>
  <c r="AW9" i="11"/>
  <c r="AD9" i="4"/>
  <c r="AI9" i="4" s="1"/>
  <c r="AU9" i="4"/>
  <c r="Y9" i="4"/>
  <c r="AO8" i="4"/>
  <c r="Y7" i="5"/>
  <c r="AD7" i="5"/>
  <c r="AI7" i="5" s="1"/>
  <c r="AV8" i="4"/>
  <c r="AX8" i="4" s="1"/>
  <c r="AP7" i="4"/>
  <c r="AR7" i="4" s="1"/>
  <c r="Z8" i="4"/>
  <c r="AE8" i="4"/>
  <c r="AJ8" i="4" s="1"/>
  <c r="AL8" i="4" s="1"/>
  <c r="AE7" i="5"/>
  <c r="AJ7" i="5" s="1"/>
  <c r="AW9" i="5"/>
  <c r="AA9" i="5"/>
  <c r="AQ8" i="5"/>
  <c r="AF9" i="5"/>
  <c r="AK9" i="5" s="1"/>
  <c r="AU8" i="11"/>
  <c r="AO7" i="11"/>
  <c r="AD8" i="11"/>
  <c r="AI8" i="11" s="1"/>
  <c r="Y8" i="11"/>
  <c r="Z8" i="11"/>
  <c r="AP7" i="11"/>
  <c r="AV8" i="11"/>
  <c r="AE8" i="11"/>
  <c r="AJ8" i="11" s="1"/>
  <c r="AV8" i="5"/>
  <c r="AP7" i="5"/>
  <c r="AE8" i="5"/>
  <c r="AJ8" i="5" s="1"/>
  <c r="Z8" i="5"/>
  <c r="AL8" i="1" l="1"/>
  <c r="AX8" i="1"/>
  <c r="AW11" i="1"/>
  <c r="AA11" i="1"/>
  <c r="AQ10" i="1"/>
  <c r="AF11" i="1"/>
  <c r="AK11" i="1" s="1"/>
  <c r="CM20" i="1"/>
  <c r="AP8" i="1"/>
  <c r="AE9" i="1"/>
  <c r="AJ9" i="1" s="1"/>
  <c r="Z9" i="1"/>
  <c r="AV9" i="1"/>
  <c r="AO8" i="1"/>
  <c r="AR8" i="1" s="1"/>
  <c r="Y9" i="1"/>
  <c r="AU9" i="1"/>
  <c r="AD9" i="1"/>
  <c r="AI9" i="1" s="1"/>
  <c r="AL9" i="1" s="1"/>
  <c r="AR7" i="1"/>
  <c r="AA9" i="4"/>
  <c r="AW9" i="4"/>
  <c r="AF9" i="4"/>
  <c r="AK9" i="4" s="1"/>
  <c r="AQ8" i="4"/>
  <c r="AU10" i="4"/>
  <c r="AO9" i="4"/>
  <c r="AD10" i="4"/>
  <c r="AI10" i="4" s="1"/>
  <c r="Y10" i="4"/>
  <c r="AW10" i="11"/>
  <c r="AF10" i="11"/>
  <c r="AK10" i="11" s="1"/>
  <c r="AA10" i="11"/>
  <c r="AQ9" i="11"/>
  <c r="Z9" i="5"/>
  <c r="AP8" i="5"/>
  <c r="AV9" i="5"/>
  <c r="AE9" i="5"/>
  <c r="AJ9" i="5" s="1"/>
  <c r="AU9" i="11"/>
  <c r="AO8" i="11"/>
  <c r="AD9" i="11"/>
  <c r="AI9" i="11" s="1"/>
  <c r="Y9" i="11"/>
  <c r="AQ9" i="5"/>
  <c r="AW10" i="5"/>
  <c r="AF10" i="5"/>
  <c r="AK10" i="5" s="1"/>
  <c r="AA10" i="5"/>
  <c r="AO7" i="5"/>
  <c r="AR7" i="5" s="1"/>
  <c r="AD8" i="5"/>
  <c r="AI8" i="5" s="1"/>
  <c r="AL8" i="5" s="1"/>
  <c r="Y8" i="5"/>
  <c r="AU8" i="5"/>
  <c r="AX8" i="5" s="1"/>
  <c r="AR7" i="11"/>
  <c r="Z9" i="11"/>
  <c r="AV9" i="11"/>
  <c r="AP8" i="11"/>
  <c r="AE9" i="11"/>
  <c r="AJ9" i="11" s="1"/>
  <c r="Z9" i="4"/>
  <c r="AE9" i="4"/>
  <c r="AJ9" i="4" s="1"/>
  <c r="AL9" i="4" s="1"/>
  <c r="AP8" i="4"/>
  <c r="AR8" i="4" s="1"/>
  <c r="AV9" i="4"/>
  <c r="AX9" i="4" s="1"/>
  <c r="AL8" i="11"/>
  <c r="AX8" i="11"/>
  <c r="AL7" i="5"/>
  <c r="Z10" i="1" l="1"/>
  <c r="AV10" i="1"/>
  <c r="AP9" i="1"/>
  <c r="AE10" i="1"/>
  <c r="AJ10" i="1" s="1"/>
  <c r="CM21" i="1"/>
  <c r="AX9" i="1"/>
  <c r="Y10" i="1"/>
  <c r="AO9" i="1"/>
  <c r="AU10" i="1"/>
  <c r="AX10" i="1" s="1"/>
  <c r="AD10" i="1"/>
  <c r="AI10" i="1" s="1"/>
  <c r="AA12" i="1"/>
  <c r="AW12" i="1"/>
  <c r="AQ11" i="1"/>
  <c r="AF12" i="1"/>
  <c r="AK12" i="1" s="1"/>
  <c r="AW10" i="4"/>
  <c r="AQ9" i="4"/>
  <c r="AA10" i="4"/>
  <c r="AF10" i="4"/>
  <c r="AK10" i="4" s="1"/>
  <c r="AW11" i="11"/>
  <c r="AF11" i="11"/>
  <c r="AK11" i="11" s="1"/>
  <c r="AA11" i="11"/>
  <c r="AQ10" i="11"/>
  <c r="Y11" i="4"/>
  <c r="AO10" i="4"/>
  <c r="AU11" i="4"/>
  <c r="AD11" i="4"/>
  <c r="AI11" i="4" s="1"/>
  <c r="AO8" i="5"/>
  <c r="AR8" i="5" s="1"/>
  <c r="AU9" i="5"/>
  <c r="AX9" i="5" s="1"/>
  <c r="Y9" i="5"/>
  <c r="AD9" i="5"/>
  <c r="AI9" i="5" s="1"/>
  <c r="AL9" i="5" s="1"/>
  <c r="AV10" i="5"/>
  <c r="AP9" i="5"/>
  <c r="AE10" i="5"/>
  <c r="AJ10" i="5" s="1"/>
  <c r="Z10" i="5"/>
  <c r="AL9" i="11"/>
  <c r="AX9" i="11"/>
  <c r="Z10" i="4"/>
  <c r="AP9" i="4"/>
  <c r="AR9" i="4" s="1"/>
  <c r="AV10" i="4"/>
  <c r="AX10" i="4" s="1"/>
  <c r="AE10" i="4"/>
  <c r="AJ10" i="4" s="1"/>
  <c r="AL10" i="4" s="1"/>
  <c r="AP9" i="11"/>
  <c r="AE10" i="11"/>
  <c r="AJ10" i="11" s="1"/>
  <c r="Z10" i="11"/>
  <c r="AV10" i="11"/>
  <c r="AQ10" i="5"/>
  <c r="AF11" i="5"/>
  <c r="AK11" i="5" s="1"/>
  <c r="AW11" i="5"/>
  <c r="AA11" i="5"/>
  <c r="AU10" i="11"/>
  <c r="AO9" i="11"/>
  <c r="AR9" i="11" s="1"/>
  <c r="AD10" i="11"/>
  <c r="AI10" i="11" s="1"/>
  <c r="Y10" i="11"/>
  <c r="AR8" i="11"/>
  <c r="AR9" i="1" l="1"/>
  <c r="CM22" i="1"/>
  <c r="AP10" i="1"/>
  <c r="AV11" i="1"/>
  <c r="AE11" i="1"/>
  <c r="AJ11" i="1" s="1"/>
  <c r="Z11" i="1"/>
  <c r="AL10" i="1"/>
  <c r="AW13" i="1"/>
  <c r="AA13" i="1"/>
  <c r="AQ12" i="1"/>
  <c r="AF13" i="1"/>
  <c r="AK13" i="1" s="1"/>
  <c r="AO10" i="1"/>
  <c r="AR10" i="1" s="1"/>
  <c r="Y11" i="1"/>
  <c r="AU11" i="1"/>
  <c r="AX11" i="1" s="1"/>
  <c r="AD11" i="1"/>
  <c r="AI11" i="1" s="1"/>
  <c r="AL11" i="1" s="1"/>
  <c r="AL10" i="11"/>
  <c r="AW11" i="4"/>
  <c r="AQ10" i="4"/>
  <c r="AA11" i="4"/>
  <c r="AF11" i="4"/>
  <c r="AK11" i="4" s="1"/>
  <c r="AU12" i="4"/>
  <c r="Y12" i="4"/>
  <c r="AD12" i="4"/>
  <c r="AI12" i="4" s="1"/>
  <c r="AO11" i="4"/>
  <c r="AW12" i="11"/>
  <c r="AF12" i="11"/>
  <c r="AK12" i="11" s="1"/>
  <c r="AA12" i="11"/>
  <c r="AQ11" i="11"/>
  <c r="AX10" i="11"/>
  <c r="AU11" i="11"/>
  <c r="AO10" i="11"/>
  <c r="AD11" i="11"/>
  <c r="AI11" i="11" s="1"/>
  <c r="Y11" i="11"/>
  <c r="AW12" i="5"/>
  <c r="AF12" i="5"/>
  <c r="AK12" i="5" s="1"/>
  <c r="AA12" i="5"/>
  <c r="AQ11" i="5"/>
  <c r="AU10" i="5"/>
  <c r="AX10" i="5" s="1"/>
  <c r="Y10" i="5"/>
  <c r="AD10" i="5"/>
  <c r="AI10" i="5" s="1"/>
  <c r="AL10" i="5" s="1"/>
  <c r="AO9" i="5"/>
  <c r="AR9" i="5" s="1"/>
  <c r="Z11" i="11"/>
  <c r="AV11" i="11"/>
  <c r="AP10" i="11"/>
  <c r="AE11" i="11"/>
  <c r="AJ11" i="11" s="1"/>
  <c r="Z11" i="4"/>
  <c r="AE11" i="4"/>
  <c r="AJ11" i="4" s="1"/>
  <c r="AL11" i="4" s="1"/>
  <c r="AV11" i="4"/>
  <c r="AX11" i="4" s="1"/>
  <c r="AP10" i="4"/>
  <c r="AR10" i="4" s="1"/>
  <c r="AP10" i="5"/>
  <c r="AV11" i="5"/>
  <c r="AE11" i="5"/>
  <c r="AJ11" i="5" s="1"/>
  <c r="Z11" i="5"/>
  <c r="Y12" i="1" l="1"/>
  <c r="AO11" i="1"/>
  <c r="AU12" i="1"/>
  <c r="AD12" i="1"/>
  <c r="AI12" i="1" s="1"/>
  <c r="AF14" i="1"/>
  <c r="AK14" i="1" s="1"/>
  <c r="AW14" i="1"/>
  <c r="CP14" i="1" s="1"/>
  <c r="AQ13" i="1"/>
  <c r="AA14" i="1"/>
  <c r="CM23" i="1"/>
  <c r="Z12" i="1"/>
  <c r="AV12" i="1"/>
  <c r="AP11" i="1"/>
  <c r="AE12" i="1"/>
  <c r="AJ12" i="1" s="1"/>
  <c r="AW12" i="4"/>
  <c r="AQ11" i="4"/>
  <c r="AA12" i="4"/>
  <c r="AF12" i="4"/>
  <c r="AK12" i="4" s="1"/>
  <c r="AW13" i="11"/>
  <c r="AF13" i="11"/>
  <c r="AK13" i="11" s="1"/>
  <c r="AA13" i="11"/>
  <c r="AQ12" i="11"/>
  <c r="Y13" i="4"/>
  <c r="AU13" i="4"/>
  <c r="AD13" i="4"/>
  <c r="AI13" i="4" s="1"/>
  <c r="AO12" i="4"/>
  <c r="AV12" i="5"/>
  <c r="AP11" i="5"/>
  <c r="AE12" i="5"/>
  <c r="AJ12" i="5" s="1"/>
  <c r="Z12" i="5"/>
  <c r="Z12" i="4"/>
  <c r="AP11" i="4"/>
  <c r="AR11" i="4" s="1"/>
  <c r="AV12" i="4"/>
  <c r="AX12" i="4" s="1"/>
  <c r="AE12" i="4"/>
  <c r="AJ12" i="4" s="1"/>
  <c r="AL12" i="4" s="1"/>
  <c r="Z12" i="11"/>
  <c r="AV12" i="11"/>
  <c r="AP11" i="11"/>
  <c r="AE12" i="11"/>
  <c r="AJ12" i="11" s="1"/>
  <c r="AQ12" i="5"/>
  <c r="AF13" i="5"/>
  <c r="AK13" i="5" s="1"/>
  <c r="AW13" i="5"/>
  <c r="AA13" i="5"/>
  <c r="AL11" i="11"/>
  <c r="AX11" i="11"/>
  <c r="AO10" i="5"/>
  <c r="AR10" i="5" s="1"/>
  <c r="AU11" i="5"/>
  <c r="AX11" i="5" s="1"/>
  <c r="Y11" i="5"/>
  <c r="AD11" i="5"/>
  <c r="AI11" i="5" s="1"/>
  <c r="AL11" i="5" s="1"/>
  <c r="Y12" i="11"/>
  <c r="AU12" i="11"/>
  <c r="AX12" i="11" s="1"/>
  <c r="AO11" i="11"/>
  <c r="AR11" i="11" s="1"/>
  <c r="AD12" i="11"/>
  <c r="AI12" i="11" s="1"/>
  <c r="AL12" i="11" s="1"/>
  <c r="AR10" i="11"/>
  <c r="AR11" i="1" l="1"/>
  <c r="AP12" i="1"/>
  <c r="AE13" i="1"/>
  <c r="AJ13" i="1" s="1"/>
  <c r="Z13" i="1"/>
  <c r="AV13" i="1"/>
  <c r="CM24" i="1"/>
  <c r="AO12" i="1"/>
  <c r="AR12" i="1" s="1"/>
  <c r="Y13" i="1"/>
  <c r="AU13" i="1"/>
  <c r="AD13" i="1"/>
  <c r="AI13" i="1" s="1"/>
  <c r="AL13" i="1" s="1"/>
  <c r="AX12" i="1"/>
  <c r="AW15" i="1"/>
  <c r="CP15" i="1" s="1"/>
  <c r="AA15" i="1"/>
  <c r="AF15" i="1"/>
  <c r="AK15" i="1" s="1"/>
  <c r="AQ14" i="1"/>
  <c r="AL12" i="1"/>
  <c r="AQ12" i="4"/>
  <c r="AW13" i="4"/>
  <c r="AA13" i="4"/>
  <c r="AF13" i="4"/>
  <c r="AK13" i="4" s="1"/>
  <c r="Y14" i="4"/>
  <c r="AO13" i="4"/>
  <c r="AU14" i="4"/>
  <c r="CN14" i="4" s="1"/>
  <c r="AD14" i="4"/>
  <c r="AI14" i="4" s="1"/>
  <c r="AW14" i="11"/>
  <c r="CP14" i="11" s="1"/>
  <c r="AQ13" i="11"/>
  <c r="AA14" i="11"/>
  <c r="AF14" i="11"/>
  <c r="AK14" i="11" s="1"/>
  <c r="AU13" i="11"/>
  <c r="AO12" i="11"/>
  <c r="AD13" i="11"/>
  <c r="AI13" i="11" s="1"/>
  <c r="Y13" i="11"/>
  <c r="AP12" i="11"/>
  <c r="AE13" i="11"/>
  <c r="AJ13" i="11" s="1"/>
  <c r="Z13" i="11"/>
  <c r="AV13" i="11"/>
  <c r="AP12" i="4"/>
  <c r="AR12" i="4" s="1"/>
  <c r="AV13" i="4"/>
  <c r="AX13" i="4" s="1"/>
  <c r="Z13" i="4"/>
  <c r="AE13" i="4"/>
  <c r="AJ13" i="4" s="1"/>
  <c r="AL13" i="4" s="1"/>
  <c r="Y12" i="5"/>
  <c r="AU12" i="5"/>
  <c r="AX12" i="5" s="1"/>
  <c r="AD12" i="5"/>
  <c r="AI12" i="5" s="1"/>
  <c r="AL12" i="5" s="1"/>
  <c r="AO11" i="5"/>
  <c r="AR11" i="5" s="1"/>
  <c r="AA14" i="5"/>
  <c r="AW14" i="5"/>
  <c r="CP14" i="5" s="1"/>
  <c r="AF14" i="5"/>
  <c r="AK14" i="5" s="1"/>
  <c r="AQ13" i="5"/>
  <c r="Z13" i="5"/>
  <c r="AP12" i="5"/>
  <c r="AV13" i="5"/>
  <c r="AE13" i="5"/>
  <c r="AJ13" i="5" s="1"/>
  <c r="AQ15" i="1" l="1"/>
  <c r="AW16" i="1"/>
  <c r="CP16" i="1" s="1"/>
  <c r="AA16" i="1"/>
  <c r="AF16" i="1"/>
  <c r="AK16" i="1" s="1"/>
  <c r="AV14" i="1"/>
  <c r="CO14" i="1" s="1"/>
  <c r="AE14" i="1"/>
  <c r="AJ14" i="1" s="1"/>
  <c r="AP13" i="1"/>
  <c r="Z14" i="1"/>
  <c r="AX13" i="1"/>
  <c r="AD14" i="1"/>
  <c r="AI14" i="1" s="1"/>
  <c r="AL14" i="1" s="1"/>
  <c r="BA14" i="1" s="1"/>
  <c r="AO13" i="1"/>
  <c r="AR13" i="1" s="1"/>
  <c r="Y14" i="1"/>
  <c r="AU14" i="1"/>
  <c r="CM25" i="1"/>
  <c r="AF14" i="4"/>
  <c r="AK14" i="4" s="1"/>
  <c r="AA14" i="4"/>
  <c r="AW14" i="4"/>
  <c r="CP14" i="4" s="1"/>
  <c r="AQ13" i="4"/>
  <c r="AF15" i="11"/>
  <c r="AK15" i="11" s="1"/>
  <c r="AA15" i="11"/>
  <c r="AW15" i="11"/>
  <c r="CP15" i="11" s="1"/>
  <c r="AQ14" i="11"/>
  <c r="Y15" i="4"/>
  <c r="AO14" i="4"/>
  <c r="AD15" i="4"/>
  <c r="AI15" i="4" s="1"/>
  <c r="AU15" i="4"/>
  <c r="CN15" i="4" s="1"/>
  <c r="Z14" i="5"/>
  <c r="AV14" i="5"/>
  <c r="CO14" i="5" s="1"/>
  <c r="AE14" i="5"/>
  <c r="AJ14" i="5" s="1"/>
  <c r="AP13" i="5"/>
  <c r="AQ14" i="5"/>
  <c r="AW15" i="5"/>
  <c r="CP15" i="5" s="1"/>
  <c r="AF15" i="5"/>
  <c r="AK15" i="5" s="1"/>
  <c r="AA15" i="5"/>
  <c r="Y13" i="5"/>
  <c r="AD13" i="5"/>
  <c r="AI13" i="5" s="1"/>
  <c r="AL13" i="5" s="1"/>
  <c r="AU13" i="5"/>
  <c r="AX13" i="5" s="1"/>
  <c r="AO12" i="5"/>
  <c r="AR12" i="5" s="1"/>
  <c r="AV14" i="4"/>
  <c r="CO14" i="4" s="1"/>
  <c r="AE14" i="4"/>
  <c r="AJ14" i="4" s="1"/>
  <c r="AL14" i="4" s="1"/>
  <c r="BA14" i="4" s="1"/>
  <c r="AP13" i="4"/>
  <c r="Z14" i="4"/>
  <c r="AE14" i="11"/>
  <c r="AJ14" i="11" s="1"/>
  <c r="AP13" i="11"/>
  <c r="AV14" i="11"/>
  <c r="CO14" i="11" s="1"/>
  <c r="Z14" i="11"/>
  <c r="AL13" i="11"/>
  <c r="AX13" i="11"/>
  <c r="Y14" i="11"/>
  <c r="AU14" i="11"/>
  <c r="CN14" i="11" s="1"/>
  <c r="AD14" i="11"/>
  <c r="AI14" i="11" s="1"/>
  <c r="AL14" i="11" s="1"/>
  <c r="AO13" i="11"/>
  <c r="AR13" i="11" s="1"/>
  <c r="AR12" i="11"/>
  <c r="CM26" i="1" l="1"/>
  <c r="AU15" i="1"/>
  <c r="CN15" i="1" s="1"/>
  <c r="AD15" i="1"/>
  <c r="AI15" i="1" s="1"/>
  <c r="Y15" i="1"/>
  <c r="AO14" i="1"/>
  <c r="AV15" i="1"/>
  <c r="CO15" i="1" s="1"/>
  <c r="AP14" i="1"/>
  <c r="AE15" i="1"/>
  <c r="AJ15" i="1" s="1"/>
  <c r="Z15" i="1"/>
  <c r="BY14" i="4"/>
  <c r="AX14" i="1"/>
  <c r="BY14" i="1"/>
  <c r="CQ14" i="1"/>
  <c r="AQ16" i="1"/>
  <c r="AW17" i="1"/>
  <c r="CP17" i="1" s="1"/>
  <c r="AA17" i="1"/>
  <c r="AF17" i="1"/>
  <c r="AK17" i="1" s="1"/>
  <c r="BK14" i="4"/>
  <c r="AQ14" i="4"/>
  <c r="AF15" i="4"/>
  <c r="AK15" i="4" s="1"/>
  <c r="AW15" i="4"/>
  <c r="CP15" i="4" s="1"/>
  <c r="AA15" i="4"/>
  <c r="AR13" i="4"/>
  <c r="AD16" i="4"/>
  <c r="AI16" i="4" s="1"/>
  <c r="Y16" i="4"/>
  <c r="AU16" i="4"/>
  <c r="CN16" i="4" s="1"/>
  <c r="AO15" i="4"/>
  <c r="AQ15" i="11"/>
  <c r="AW16" i="11"/>
  <c r="CP16" i="11" s="1"/>
  <c r="AF16" i="11"/>
  <c r="AK16" i="11" s="1"/>
  <c r="AA16" i="11"/>
  <c r="AU15" i="11"/>
  <c r="CN15" i="11" s="1"/>
  <c r="Y15" i="11"/>
  <c r="AD15" i="11"/>
  <c r="AI15" i="11" s="1"/>
  <c r="AO14" i="11"/>
  <c r="AX14" i="11"/>
  <c r="AX14" i="4"/>
  <c r="Y14" i="5"/>
  <c r="AU14" i="5"/>
  <c r="CN14" i="5" s="1"/>
  <c r="AD14" i="5"/>
  <c r="AI14" i="5" s="1"/>
  <c r="AL14" i="5" s="1"/>
  <c r="AO13" i="5"/>
  <c r="AR13" i="5" s="1"/>
  <c r="AP14" i="5"/>
  <c r="Z15" i="5"/>
  <c r="AE15" i="5"/>
  <c r="AJ15" i="5" s="1"/>
  <c r="AV15" i="5"/>
  <c r="CO15" i="5" s="1"/>
  <c r="Z15" i="11"/>
  <c r="AV15" i="11"/>
  <c r="CO15" i="11" s="1"/>
  <c r="AE15" i="11"/>
  <c r="AJ15" i="11" s="1"/>
  <c r="AP14" i="11"/>
  <c r="AV15" i="4"/>
  <c r="CO15" i="4" s="1"/>
  <c r="Z15" i="4"/>
  <c r="AE15" i="4"/>
  <c r="AJ15" i="4" s="1"/>
  <c r="AP14" i="4"/>
  <c r="AR14" i="4" s="1"/>
  <c r="AA16" i="5"/>
  <c r="AW16" i="5"/>
  <c r="CP16" i="5" s="1"/>
  <c r="AF16" i="5"/>
  <c r="AK16" i="5" s="1"/>
  <c r="AQ15" i="5"/>
  <c r="CT14" i="1" l="1"/>
  <c r="CR14" i="1"/>
  <c r="CS14" i="1"/>
  <c r="CW15" i="1" s="1"/>
  <c r="CQ14" i="11"/>
  <c r="BM14" i="1"/>
  <c r="BN14" i="1"/>
  <c r="BK14" i="11"/>
  <c r="BY14" i="11"/>
  <c r="CB14" i="1"/>
  <c r="BZ14" i="1"/>
  <c r="BY14" i="5"/>
  <c r="CA14" i="1"/>
  <c r="AV16" i="1"/>
  <c r="CO16" i="1" s="1"/>
  <c r="Z16" i="1"/>
  <c r="AP15" i="1"/>
  <c r="AE16" i="1"/>
  <c r="AJ16" i="1" s="1"/>
  <c r="AR14" i="1"/>
  <c r="AL15" i="1"/>
  <c r="BA15" i="1" s="1"/>
  <c r="BY15" i="4"/>
  <c r="BN14" i="4"/>
  <c r="BL14" i="4"/>
  <c r="BM14" i="4"/>
  <c r="AQ17" i="1"/>
  <c r="AW18" i="1"/>
  <c r="CP18" i="1" s="1"/>
  <c r="AA18" i="1"/>
  <c r="AF18" i="1"/>
  <c r="AK18" i="1" s="1"/>
  <c r="CB14" i="4"/>
  <c r="BZ14" i="4"/>
  <c r="CA14" i="4"/>
  <c r="AU16" i="1"/>
  <c r="CN16" i="1" s="1"/>
  <c r="AD16" i="1"/>
  <c r="AI16" i="1" s="1"/>
  <c r="Y16" i="1"/>
  <c r="AO15" i="1"/>
  <c r="AR15" i="1" s="1"/>
  <c r="CQ15" i="1"/>
  <c r="AX15" i="1"/>
  <c r="BY15" i="1"/>
  <c r="BK15" i="1"/>
  <c r="CM27" i="1"/>
  <c r="BK15" i="4"/>
  <c r="CQ14" i="5"/>
  <c r="AL15" i="4"/>
  <c r="BA15" i="4" s="1"/>
  <c r="AW16" i="4"/>
  <c r="CP16" i="4" s="1"/>
  <c r="AF16" i="4"/>
  <c r="AK16" i="4" s="1"/>
  <c r="AQ15" i="4"/>
  <c r="AA16" i="4"/>
  <c r="AW17" i="11"/>
  <c r="CP17" i="11" s="1"/>
  <c r="AF17" i="11"/>
  <c r="AK17" i="11" s="1"/>
  <c r="AQ16" i="11"/>
  <c r="AA17" i="11"/>
  <c r="AD17" i="4"/>
  <c r="AI17" i="4" s="1"/>
  <c r="AO16" i="4"/>
  <c r="Y17" i="4"/>
  <c r="AU17" i="4"/>
  <c r="CN17" i="4" s="1"/>
  <c r="AW17" i="5"/>
  <c r="CP17" i="5" s="1"/>
  <c r="AF17" i="5"/>
  <c r="AK17" i="5" s="1"/>
  <c r="AA17" i="5"/>
  <c r="AQ16" i="5"/>
  <c r="Z16" i="4"/>
  <c r="AV16" i="4"/>
  <c r="CO16" i="4" s="1"/>
  <c r="AP15" i="4"/>
  <c r="AE16" i="4"/>
  <c r="AJ16" i="4" s="1"/>
  <c r="AL16" i="4" s="1"/>
  <c r="BA16" i="4" s="1"/>
  <c r="AD15" i="5"/>
  <c r="AI15" i="5" s="1"/>
  <c r="AL15" i="5" s="1"/>
  <c r="AO14" i="5"/>
  <c r="AR14" i="5" s="1"/>
  <c r="Y15" i="5"/>
  <c r="AU15" i="5"/>
  <c r="CN15" i="5" s="1"/>
  <c r="BK14" i="5"/>
  <c r="AX15" i="11"/>
  <c r="AL15" i="11"/>
  <c r="AX15" i="4"/>
  <c r="Z16" i="11"/>
  <c r="AV16" i="11"/>
  <c r="CO16" i="11" s="1"/>
  <c r="AP15" i="11"/>
  <c r="AE16" i="11"/>
  <c r="AJ16" i="11" s="1"/>
  <c r="AP15" i="5"/>
  <c r="Z16" i="5"/>
  <c r="AV16" i="5"/>
  <c r="CO16" i="5" s="1"/>
  <c r="AE16" i="5"/>
  <c r="AJ16" i="5" s="1"/>
  <c r="AX14" i="5"/>
  <c r="CQ14" i="4"/>
  <c r="AO15" i="11"/>
  <c r="AR15" i="11" s="1"/>
  <c r="AU16" i="11"/>
  <c r="CN16" i="11" s="1"/>
  <c r="Y16" i="11"/>
  <c r="AD16" i="11"/>
  <c r="AI16" i="11" s="1"/>
  <c r="AL16" i="11" s="1"/>
  <c r="AR14" i="11"/>
  <c r="AL16" i="1" l="1"/>
  <c r="BA16" i="1" s="1"/>
  <c r="CU14" i="1"/>
  <c r="CS14" i="5"/>
  <c r="CT14" i="5"/>
  <c r="CR14" i="5"/>
  <c r="CT14" i="11"/>
  <c r="CR14" i="11"/>
  <c r="CS14" i="11"/>
  <c r="CS14" i="4"/>
  <c r="CT14" i="4"/>
  <c r="CR14" i="4"/>
  <c r="BC15" i="1"/>
  <c r="CS15" i="1"/>
  <c r="CT15" i="1"/>
  <c r="CR15" i="1"/>
  <c r="BM15" i="4"/>
  <c r="BN15" i="4"/>
  <c r="BL15" i="4"/>
  <c r="CM28" i="1"/>
  <c r="CA15" i="1"/>
  <c r="CB15" i="1"/>
  <c r="BY15" i="5"/>
  <c r="BY15" i="11"/>
  <c r="AQ18" i="1"/>
  <c r="AW19" i="1"/>
  <c r="CP19" i="1" s="1"/>
  <c r="AA19" i="1"/>
  <c r="AF19" i="1"/>
  <c r="AK19" i="1" s="1"/>
  <c r="Z17" i="1"/>
  <c r="AP16" i="1"/>
  <c r="AE17" i="1"/>
  <c r="AJ17" i="1" s="1"/>
  <c r="AV17" i="1"/>
  <c r="CO17" i="1" s="1"/>
  <c r="CC14" i="1"/>
  <c r="CD14" i="1" s="1"/>
  <c r="BO14" i="1"/>
  <c r="BQ14" i="1" s="1"/>
  <c r="BY16" i="4"/>
  <c r="BM15" i="1"/>
  <c r="BN15" i="1"/>
  <c r="BL15" i="1"/>
  <c r="AU17" i="1"/>
  <c r="CN17" i="1" s="1"/>
  <c r="AD17" i="1"/>
  <c r="AI17" i="1" s="1"/>
  <c r="Y17" i="1"/>
  <c r="AO16" i="1"/>
  <c r="AR16" i="1" s="1"/>
  <c r="CQ16" i="1"/>
  <c r="AX16" i="1"/>
  <c r="BY16" i="1"/>
  <c r="BK16" i="1"/>
  <c r="CA15" i="4"/>
  <c r="CB15" i="4"/>
  <c r="BZ15" i="4"/>
  <c r="CB14" i="5"/>
  <c r="CA14" i="5"/>
  <c r="BZ14" i="5"/>
  <c r="BM14" i="11"/>
  <c r="BN14" i="11"/>
  <c r="BL14" i="11"/>
  <c r="BK16" i="4"/>
  <c r="CF14" i="1"/>
  <c r="BR14" i="1"/>
  <c r="BN14" i="5"/>
  <c r="BL14" i="5"/>
  <c r="BM14" i="5"/>
  <c r="CQ15" i="11"/>
  <c r="CQ16" i="11"/>
  <c r="CQ15" i="5"/>
  <c r="AQ16" i="4"/>
  <c r="AA17" i="4"/>
  <c r="AW17" i="4"/>
  <c r="CP17" i="4" s="1"/>
  <c r="AF17" i="4"/>
  <c r="AK17" i="4" s="1"/>
  <c r="AR15" i="4"/>
  <c r="AD18" i="4"/>
  <c r="AI18" i="4" s="1"/>
  <c r="Y18" i="4"/>
  <c r="AO17" i="4"/>
  <c r="AU18" i="4"/>
  <c r="CN18" i="4" s="1"/>
  <c r="AW18" i="11"/>
  <c r="CP18" i="11" s="1"/>
  <c r="AQ17" i="11"/>
  <c r="AA18" i="11"/>
  <c r="AF18" i="11"/>
  <c r="AK18" i="11" s="1"/>
  <c r="BK15" i="11"/>
  <c r="BK15" i="5"/>
  <c r="AX16" i="11"/>
  <c r="U14" i="12"/>
  <c r="V14" i="12"/>
  <c r="AP16" i="5"/>
  <c r="AV17" i="5"/>
  <c r="CO17" i="5" s="1"/>
  <c r="AE17" i="5"/>
  <c r="AJ17" i="5" s="1"/>
  <c r="Z17" i="5"/>
  <c r="AD16" i="5"/>
  <c r="AI16" i="5" s="1"/>
  <c r="AL16" i="5" s="1"/>
  <c r="Y16" i="5"/>
  <c r="AO15" i="5"/>
  <c r="AR15" i="5" s="1"/>
  <c r="AU16" i="5"/>
  <c r="CN16" i="5" s="1"/>
  <c r="AV17" i="4"/>
  <c r="CO17" i="4" s="1"/>
  <c r="Z17" i="4"/>
  <c r="AP16" i="4"/>
  <c r="AR16" i="4" s="1"/>
  <c r="AE17" i="4"/>
  <c r="AJ17" i="4" s="1"/>
  <c r="AL17" i="4" s="1"/>
  <c r="BA17" i="4" s="1"/>
  <c r="AQ17" i="5"/>
  <c r="AA18" i="5"/>
  <c r="AW18" i="5"/>
  <c r="CP18" i="5" s="1"/>
  <c r="AF18" i="5"/>
  <c r="AK18" i="5" s="1"/>
  <c r="CC14" i="4"/>
  <c r="Y17" i="11"/>
  <c r="AD17" i="11"/>
  <c r="AI17" i="11" s="1"/>
  <c r="AO16" i="11"/>
  <c r="AU17" i="11"/>
  <c r="CN17" i="11" s="1"/>
  <c r="AV17" i="11"/>
  <c r="CO17" i="11" s="1"/>
  <c r="AE17" i="11"/>
  <c r="AJ17" i="11" s="1"/>
  <c r="Z17" i="11"/>
  <c r="AP16" i="11"/>
  <c r="CQ15" i="4"/>
  <c r="BO14" i="4"/>
  <c r="BQ14" i="4" s="1"/>
  <c r="AX15" i="5"/>
  <c r="AX16" i="4"/>
  <c r="AL17" i="1" l="1"/>
  <c r="BA17" i="1" s="1"/>
  <c r="BO15" i="1"/>
  <c r="BP15" i="1" s="1"/>
  <c r="CW16" i="1"/>
  <c r="CT15" i="5"/>
  <c r="CR15" i="5"/>
  <c r="CS15" i="5"/>
  <c r="CT16" i="11"/>
  <c r="CR16" i="11"/>
  <c r="CS16" i="11"/>
  <c r="CS15" i="11"/>
  <c r="CT15" i="11"/>
  <c r="CR15" i="11"/>
  <c r="CT15" i="4"/>
  <c r="CR15" i="4"/>
  <c r="CS15" i="4"/>
  <c r="BC16" i="1"/>
  <c r="CT16" i="1"/>
  <c r="CR16" i="1"/>
  <c r="CS16" i="1"/>
  <c r="CU15" i="1"/>
  <c r="CX15" i="1"/>
  <c r="CY15" i="1" s="1"/>
  <c r="CU14" i="11"/>
  <c r="BY16" i="5"/>
  <c r="BY16" i="11"/>
  <c r="CA16" i="1"/>
  <c r="CB16" i="1"/>
  <c r="BZ16" i="1"/>
  <c r="AU18" i="1"/>
  <c r="CN18" i="1" s="1"/>
  <c r="AD18" i="1"/>
  <c r="AI18" i="1" s="1"/>
  <c r="Y18" i="1"/>
  <c r="AO17" i="1"/>
  <c r="AX17" i="1"/>
  <c r="CQ17" i="1"/>
  <c r="BY17" i="1"/>
  <c r="BK17" i="1"/>
  <c r="CC15" i="1"/>
  <c r="CD15" i="1"/>
  <c r="CB15" i="5"/>
  <c r="CA15" i="5"/>
  <c r="BZ15" i="5"/>
  <c r="CM29" i="1"/>
  <c r="BR15" i="1"/>
  <c r="CE14" i="1"/>
  <c r="CI15" i="1" s="1"/>
  <c r="CE15" i="1"/>
  <c r="BK17" i="4"/>
  <c r="BY17" i="4"/>
  <c r="BN16" i="4"/>
  <c r="BL16" i="4"/>
  <c r="BM16" i="4"/>
  <c r="BM16" i="1"/>
  <c r="BN16" i="1"/>
  <c r="BL16" i="1"/>
  <c r="BV15" i="1"/>
  <c r="CB16" i="4"/>
  <c r="BZ16" i="4"/>
  <c r="CA16" i="4"/>
  <c r="AV18" i="1"/>
  <c r="CO18" i="1" s="1"/>
  <c r="Z18" i="1"/>
  <c r="AP17" i="1"/>
  <c r="AE18" i="1"/>
  <c r="AJ18" i="1" s="1"/>
  <c r="AQ19" i="1"/>
  <c r="AW20" i="1"/>
  <c r="CP20" i="1" s="1"/>
  <c r="AA20" i="1"/>
  <c r="AF20" i="1"/>
  <c r="AK20" i="1" s="1"/>
  <c r="CB15" i="11"/>
  <c r="CA15" i="11"/>
  <c r="BZ15" i="11"/>
  <c r="BQ15" i="1"/>
  <c r="BS15" i="1" s="1"/>
  <c r="CF15" i="1"/>
  <c r="BM15" i="5"/>
  <c r="BN15" i="5"/>
  <c r="BL15" i="5"/>
  <c r="BM15" i="11"/>
  <c r="BN15" i="11"/>
  <c r="BL15" i="11"/>
  <c r="CB14" i="11"/>
  <c r="BZ14" i="11"/>
  <c r="CA14" i="11"/>
  <c r="CE14" i="4"/>
  <c r="CF14" i="4"/>
  <c r="CD14" i="4"/>
  <c r="CI15" i="4" s="1"/>
  <c r="CU14" i="5"/>
  <c r="CQ16" i="5"/>
  <c r="AW18" i="4"/>
  <c r="CP18" i="4" s="1"/>
  <c r="AF18" i="4"/>
  <c r="AK18" i="4" s="1"/>
  <c r="AQ17" i="4"/>
  <c r="AA18" i="4"/>
  <c r="AW19" i="11"/>
  <c r="CP19" i="11" s="1"/>
  <c r="AF19" i="11"/>
  <c r="AK19" i="11" s="1"/>
  <c r="AQ18" i="11"/>
  <c r="AA19" i="11"/>
  <c r="AR16" i="11"/>
  <c r="AU19" i="4"/>
  <c r="CN19" i="4" s="1"/>
  <c r="AD19" i="4"/>
  <c r="AI19" i="4" s="1"/>
  <c r="AO18" i="4"/>
  <c r="Y19" i="4"/>
  <c r="BK16" i="5"/>
  <c r="BK16" i="11"/>
  <c r="CW15" i="11"/>
  <c r="C14" i="12"/>
  <c r="D14" i="12"/>
  <c r="BO14" i="5"/>
  <c r="BP14" i="5" s="1"/>
  <c r="CC14" i="5"/>
  <c r="AV18" i="11"/>
  <c r="CO18" i="11" s="1"/>
  <c r="AE18" i="11"/>
  <c r="AJ18" i="11" s="1"/>
  <c r="Z18" i="11"/>
  <c r="AP17" i="11"/>
  <c r="V14" i="14"/>
  <c r="AU18" i="11"/>
  <c r="CN18" i="11" s="1"/>
  <c r="Y18" i="11"/>
  <c r="AD18" i="11"/>
  <c r="AI18" i="11" s="1"/>
  <c r="AL18" i="11" s="1"/>
  <c r="AO17" i="11"/>
  <c r="L14" i="12"/>
  <c r="M14" i="12"/>
  <c r="AX17" i="4"/>
  <c r="AV18" i="5"/>
  <c r="CO18" i="5" s="1"/>
  <c r="AE18" i="5"/>
  <c r="AJ18" i="5" s="1"/>
  <c r="Z18" i="5"/>
  <c r="AP17" i="5"/>
  <c r="W14" i="12"/>
  <c r="CQ16" i="4"/>
  <c r="U15" i="12"/>
  <c r="V15" i="12"/>
  <c r="AX17" i="11"/>
  <c r="AW19" i="5"/>
  <c r="CP19" i="5" s="1"/>
  <c r="AF19" i="5"/>
  <c r="AK19" i="5" s="1"/>
  <c r="AA19" i="5"/>
  <c r="AQ18" i="5"/>
  <c r="Z18" i="4"/>
  <c r="AE18" i="4"/>
  <c r="AJ18" i="4" s="1"/>
  <c r="AL18" i="4" s="1"/>
  <c r="BA18" i="4" s="1"/>
  <c r="AV18" i="4"/>
  <c r="CO18" i="4" s="1"/>
  <c r="AP17" i="4"/>
  <c r="AR17" i="4" s="1"/>
  <c r="AX16" i="5"/>
  <c r="Y17" i="5"/>
  <c r="AD17" i="5"/>
  <c r="AI17" i="5" s="1"/>
  <c r="AL17" i="5" s="1"/>
  <c r="AO16" i="5"/>
  <c r="AR16" i="5" s="1"/>
  <c r="AU17" i="5"/>
  <c r="CN17" i="5" s="1"/>
  <c r="BO14" i="11"/>
  <c r="BP14" i="11" s="1"/>
  <c r="CU14" i="4"/>
  <c r="CW15" i="4"/>
  <c r="BO15" i="4"/>
  <c r="BP15" i="4" s="1"/>
  <c r="V14" i="13"/>
  <c r="BR14" i="4"/>
  <c r="BP14" i="4"/>
  <c r="AL17" i="11"/>
  <c r="U14" i="13"/>
  <c r="U14" i="14"/>
  <c r="BU16" i="1" l="1"/>
  <c r="CU15" i="11"/>
  <c r="CW17" i="1"/>
  <c r="CS16" i="5"/>
  <c r="CT16" i="5"/>
  <c r="CR16" i="5"/>
  <c r="CS16" i="4"/>
  <c r="CT16" i="4"/>
  <c r="CR16" i="4"/>
  <c r="BC17" i="1"/>
  <c r="CS17" i="1"/>
  <c r="CT17" i="1"/>
  <c r="CR17" i="1"/>
  <c r="CU16" i="1"/>
  <c r="CX16" i="1"/>
  <c r="CY16" i="1" s="1"/>
  <c r="AV19" i="1"/>
  <c r="CO19" i="1" s="1"/>
  <c r="Z19" i="1"/>
  <c r="AP18" i="1"/>
  <c r="AE19" i="1"/>
  <c r="AJ19" i="1" s="1"/>
  <c r="CA17" i="4"/>
  <c r="CB17" i="4"/>
  <c r="BZ17" i="4"/>
  <c r="BZ17" i="1"/>
  <c r="CA17" i="1"/>
  <c r="BY17" i="5"/>
  <c r="BY17" i="11"/>
  <c r="CB17" i="1"/>
  <c r="AU19" i="1"/>
  <c r="CN19" i="1" s="1"/>
  <c r="AD19" i="1"/>
  <c r="AI19" i="1" s="1"/>
  <c r="AL19" i="1" s="1"/>
  <c r="BA19" i="1" s="1"/>
  <c r="Y19" i="1"/>
  <c r="AO18" i="1"/>
  <c r="AX18" i="1"/>
  <c r="BY18" i="1"/>
  <c r="BK18" i="1"/>
  <c r="CQ18" i="1"/>
  <c r="CA16" i="11"/>
  <c r="CB16" i="11"/>
  <c r="BZ16" i="11"/>
  <c r="CQ17" i="11"/>
  <c r="BO16" i="1"/>
  <c r="BP16" i="1" s="1"/>
  <c r="BK18" i="4"/>
  <c r="CG14" i="1"/>
  <c r="AQ20" i="1"/>
  <c r="AW21" i="1"/>
  <c r="CP21" i="1" s="1"/>
  <c r="AA21" i="1"/>
  <c r="AF21" i="1"/>
  <c r="AK21" i="1" s="1"/>
  <c r="BM17" i="4"/>
  <c r="BN17" i="4"/>
  <c r="BL17" i="4"/>
  <c r="BS14" i="1"/>
  <c r="CM30" i="1"/>
  <c r="CG15" i="1"/>
  <c r="CJ15" i="1"/>
  <c r="CK15" i="1" s="1"/>
  <c r="CI16" i="1"/>
  <c r="BM17" i="1"/>
  <c r="BL17" i="1"/>
  <c r="BN17" i="1"/>
  <c r="CC16" i="1"/>
  <c r="CF16" i="1" s="1"/>
  <c r="CB16" i="5"/>
  <c r="BZ16" i="5"/>
  <c r="CA16" i="5"/>
  <c r="BR16" i="1"/>
  <c r="AR17" i="1"/>
  <c r="AL18" i="1"/>
  <c r="BA18" i="1" s="1"/>
  <c r="CE16" i="1"/>
  <c r="BY18" i="4"/>
  <c r="BN16" i="5"/>
  <c r="BL16" i="5"/>
  <c r="BM16" i="5"/>
  <c r="BN16" i="11"/>
  <c r="BL16" i="11"/>
  <c r="BM16" i="11"/>
  <c r="BQ14" i="5"/>
  <c r="BR14" i="5"/>
  <c r="BU15" i="4"/>
  <c r="BS14" i="4"/>
  <c r="BQ15" i="4"/>
  <c r="CC14" i="11"/>
  <c r="CF14" i="11" s="1"/>
  <c r="CF14" i="5"/>
  <c r="CD14" i="5"/>
  <c r="CE14" i="5"/>
  <c r="CI15" i="5" s="1"/>
  <c r="L14" i="13"/>
  <c r="CD14" i="11"/>
  <c r="CG14" i="4"/>
  <c r="CQ17" i="5"/>
  <c r="CU15" i="5"/>
  <c r="BR15" i="4"/>
  <c r="BV15" i="4" s="1"/>
  <c r="BR14" i="11"/>
  <c r="BQ14" i="11"/>
  <c r="AA19" i="4"/>
  <c r="AQ18" i="4"/>
  <c r="AF19" i="4"/>
  <c r="AK19" i="4" s="1"/>
  <c r="AW19" i="4"/>
  <c r="CP19" i="4" s="1"/>
  <c r="AO19" i="4"/>
  <c r="AD20" i="4"/>
  <c r="AI20" i="4" s="1"/>
  <c r="Y20" i="4"/>
  <c r="AU20" i="4"/>
  <c r="CN20" i="4" s="1"/>
  <c r="AQ19" i="11"/>
  <c r="AF20" i="11"/>
  <c r="AK20" i="11" s="1"/>
  <c r="AW20" i="11"/>
  <c r="CP20" i="11" s="1"/>
  <c r="AA20" i="11"/>
  <c r="W14" i="14"/>
  <c r="CW15" i="5"/>
  <c r="AX17" i="5"/>
  <c r="CU15" i="4"/>
  <c r="CW16" i="4"/>
  <c r="CX15" i="4"/>
  <c r="Z15" i="12"/>
  <c r="W15" i="12"/>
  <c r="Y16" i="12"/>
  <c r="V15" i="14"/>
  <c r="BO15" i="11"/>
  <c r="CC15" i="11"/>
  <c r="AV19" i="5"/>
  <c r="CO19" i="5" s="1"/>
  <c r="AE19" i="5"/>
  <c r="AJ19" i="5" s="1"/>
  <c r="Z19" i="5"/>
  <c r="AP18" i="5"/>
  <c r="CQ17" i="4"/>
  <c r="P15" i="12"/>
  <c r="N14" i="12"/>
  <c r="AX18" i="11"/>
  <c r="E14" i="12"/>
  <c r="BO16" i="4"/>
  <c r="BP16" i="4" s="1"/>
  <c r="W14" i="13"/>
  <c r="CX15" i="11"/>
  <c r="CW16" i="11"/>
  <c r="D15" i="12"/>
  <c r="C15" i="12"/>
  <c r="BO15" i="5"/>
  <c r="BP15" i="5" s="1"/>
  <c r="CC15" i="5"/>
  <c r="M14" i="13"/>
  <c r="BA14" i="11"/>
  <c r="AZ14" i="11" s="1"/>
  <c r="C14" i="14"/>
  <c r="D14" i="13"/>
  <c r="AD18" i="5"/>
  <c r="AI18" i="5" s="1"/>
  <c r="AL18" i="5" s="1"/>
  <c r="AO17" i="5"/>
  <c r="AR17" i="5" s="1"/>
  <c r="AU18" i="5"/>
  <c r="CN18" i="5" s="1"/>
  <c r="Y18" i="5"/>
  <c r="AX18" i="4"/>
  <c r="AV19" i="4"/>
  <c r="CO19" i="4" s="1"/>
  <c r="Z19" i="4"/>
  <c r="AP18" i="4"/>
  <c r="AR18" i="4" s="1"/>
  <c r="AE19" i="4"/>
  <c r="AJ19" i="4" s="1"/>
  <c r="AL19" i="4" s="1"/>
  <c r="BA19" i="4" s="1"/>
  <c r="AW20" i="5"/>
  <c r="CP20" i="5" s="1"/>
  <c r="AF20" i="5"/>
  <c r="AK20" i="5" s="1"/>
  <c r="AA20" i="5"/>
  <c r="AQ19" i="5"/>
  <c r="U16" i="12"/>
  <c r="V16" i="12"/>
  <c r="CC15" i="4"/>
  <c r="CW17" i="11"/>
  <c r="AO18" i="11"/>
  <c r="AU19" i="11"/>
  <c r="CN19" i="11" s="1"/>
  <c r="Y19" i="11"/>
  <c r="AD19" i="11"/>
  <c r="AI19" i="11" s="1"/>
  <c r="AP18" i="11"/>
  <c r="AV19" i="11"/>
  <c r="CO19" i="11" s="1"/>
  <c r="AE19" i="11"/>
  <c r="AJ19" i="11" s="1"/>
  <c r="Z19" i="11"/>
  <c r="BA14" i="5"/>
  <c r="AZ14" i="5" s="1"/>
  <c r="D14" i="14"/>
  <c r="CC16" i="4"/>
  <c r="V15" i="13"/>
  <c r="U15" i="13"/>
  <c r="BR15" i="11"/>
  <c r="Y15" i="12"/>
  <c r="AR17" i="11"/>
  <c r="U15" i="14"/>
  <c r="C14" i="13"/>
  <c r="BQ16" i="4"/>
  <c r="CD16" i="1" l="1"/>
  <c r="CW18" i="1"/>
  <c r="CT17" i="5"/>
  <c r="CR17" i="5"/>
  <c r="CS17" i="5"/>
  <c r="CS17" i="11"/>
  <c r="CT17" i="11"/>
  <c r="CR17" i="11"/>
  <c r="CT17" i="4"/>
  <c r="CR17" i="4"/>
  <c r="CS17" i="4"/>
  <c r="BC18" i="1"/>
  <c r="CT18" i="1"/>
  <c r="CR18" i="1"/>
  <c r="CS18" i="1"/>
  <c r="CW19" i="1" s="1"/>
  <c r="CU17" i="1"/>
  <c r="CX17" i="1"/>
  <c r="CY17" i="1" s="1"/>
  <c r="CQ18" i="11"/>
  <c r="CB18" i="4"/>
  <c r="BZ18" i="4"/>
  <c r="CA18" i="4"/>
  <c r="BO17" i="1"/>
  <c r="BP17" i="1" s="1"/>
  <c r="CM31" i="1"/>
  <c r="BW15" i="1"/>
  <c r="BY18" i="5"/>
  <c r="BY18" i="11"/>
  <c r="CB18" i="1"/>
  <c r="BZ18" i="1"/>
  <c r="CA18" i="1"/>
  <c r="CB17" i="5"/>
  <c r="CA17" i="5"/>
  <c r="BZ17" i="5"/>
  <c r="CC17" i="1"/>
  <c r="CD17" i="1" s="1"/>
  <c r="AV20" i="1"/>
  <c r="CO20" i="1" s="1"/>
  <c r="Z20" i="1"/>
  <c r="AP19" i="1"/>
  <c r="AE20" i="1"/>
  <c r="AJ20" i="1" s="1"/>
  <c r="BU16" i="4"/>
  <c r="BQ16" i="1"/>
  <c r="BS16" i="1" s="1"/>
  <c r="AR18" i="1"/>
  <c r="BK19" i="4"/>
  <c r="BY19" i="4"/>
  <c r="CI17" i="1"/>
  <c r="CG16" i="1"/>
  <c r="CJ16" i="1"/>
  <c r="CK16" i="1" s="1"/>
  <c r="AW22" i="1"/>
  <c r="CP22" i="1" s="1"/>
  <c r="AA22" i="1"/>
  <c r="AF22" i="1"/>
  <c r="AK22" i="1" s="1"/>
  <c r="AQ21" i="1"/>
  <c r="BN18" i="4"/>
  <c r="BL18" i="4"/>
  <c r="BM18" i="4"/>
  <c r="BV16" i="1"/>
  <c r="BN18" i="1"/>
  <c r="BL18" i="1"/>
  <c r="BM18" i="1"/>
  <c r="AU20" i="1"/>
  <c r="CN20" i="1" s="1"/>
  <c r="AD20" i="1"/>
  <c r="AI20" i="1" s="1"/>
  <c r="Y20" i="1"/>
  <c r="AO19" i="1"/>
  <c r="AR19" i="1" s="1"/>
  <c r="AX19" i="1"/>
  <c r="BY19" i="1"/>
  <c r="BK19" i="1"/>
  <c r="CQ19" i="1"/>
  <c r="CB17" i="11"/>
  <c r="CA17" i="11"/>
  <c r="BZ17" i="11"/>
  <c r="G16" i="12"/>
  <c r="BR17" i="1"/>
  <c r="BQ17" i="1"/>
  <c r="CE17" i="1"/>
  <c r="BS15" i="4"/>
  <c r="BU15" i="11"/>
  <c r="BU15" i="5"/>
  <c r="BS14" i="5"/>
  <c r="BS14" i="11"/>
  <c r="M14" i="14"/>
  <c r="L14" i="14"/>
  <c r="CE14" i="11"/>
  <c r="CI15" i="11" s="1"/>
  <c r="CG14" i="5"/>
  <c r="N14" i="13"/>
  <c r="CE15" i="5"/>
  <c r="CF15" i="5"/>
  <c r="CD15" i="5"/>
  <c r="CG14" i="11"/>
  <c r="CE15" i="11"/>
  <c r="CF15" i="11"/>
  <c r="CD15" i="11"/>
  <c r="CE16" i="4"/>
  <c r="CF16" i="4"/>
  <c r="CD16" i="4"/>
  <c r="CF15" i="4"/>
  <c r="CD15" i="4"/>
  <c r="CE15" i="4"/>
  <c r="CU16" i="11"/>
  <c r="CQ19" i="11"/>
  <c r="CQ18" i="5"/>
  <c r="CU16" i="5"/>
  <c r="BR16" i="4"/>
  <c r="BS16" i="4" s="1"/>
  <c r="BR15" i="5"/>
  <c r="BQ15" i="5"/>
  <c r="BV15" i="5" s="1"/>
  <c r="BW15" i="5" s="1"/>
  <c r="M15" i="14"/>
  <c r="AW20" i="4"/>
  <c r="CP20" i="4" s="1"/>
  <c r="AF20" i="4"/>
  <c r="AK20" i="4" s="1"/>
  <c r="AQ19" i="4"/>
  <c r="AA20" i="4"/>
  <c r="AU21" i="4"/>
  <c r="CN21" i="4" s="1"/>
  <c r="AD21" i="4"/>
  <c r="AI21" i="4" s="1"/>
  <c r="AO20" i="4"/>
  <c r="Y21" i="4"/>
  <c r="AL19" i="11"/>
  <c r="AQ20" i="11"/>
  <c r="AW21" i="11"/>
  <c r="CP21" i="11" s="1"/>
  <c r="AF21" i="11"/>
  <c r="AK21" i="11" s="1"/>
  <c r="AA21" i="11"/>
  <c r="BK18" i="11"/>
  <c r="BK18" i="5"/>
  <c r="E14" i="13"/>
  <c r="BK17" i="5"/>
  <c r="BK17" i="11"/>
  <c r="W15" i="13"/>
  <c r="CC16" i="5"/>
  <c r="L16" i="12"/>
  <c r="M16" i="12"/>
  <c r="Z20" i="11"/>
  <c r="AV20" i="11"/>
  <c r="CO20" i="11" s="1"/>
  <c r="AE20" i="11"/>
  <c r="AJ20" i="11" s="1"/>
  <c r="AP19" i="11"/>
  <c r="AX19" i="11"/>
  <c r="L15" i="12"/>
  <c r="M15" i="12"/>
  <c r="L15" i="13"/>
  <c r="CW17" i="4"/>
  <c r="Y17" i="12" s="1"/>
  <c r="CX16" i="4"/>
  <c r="CU16" i="4"/>
  <c r="Z16" i="12"/>
  <c r="W16" i="12"/>
  <c r="AQ20" i="5"/>
  <c r="AA21" i="5"/>
  <c r="AW21" i="5"/>
  <c r="CP21" i="5" s="1"/>
  <c r="AF21" i="5"/>
  <c r="AK21" i="5" s="1"/>
  <c r="AX19" i="4"/>
  <c r="CQ18" i="4"/>
  <c r="AX18" i="5"/>
  <c r="N14" i="14"/>
  <c r="BU16" i="5"/>
  <c r="BV16" i="4"/>
  <c r="BO16" i="11"/>
  <c r="BP16" i="11" s="1"/>
  <c r="G40" i="12"/>
  <c r="P40" i="12"/>
  <c r="AP19" i="5"/>
  <c r="AV20" i="5"/>
  <c r="CO20" i="5" s="1"/>
  <c r="Z20" i="5"/>
  <c r="AE20" i="5"/>
  <c r="AJ20" i="5" s="1"/>
  <c r="CJ15" i="11"/>
  <c r="C15" i="14"/>
  <c r="BA15" i="11"/>
  <c r="AZ15" i="11" s="1"/>
  <c r="D15" i="13"/>
  <c r="V16" i="14"/>
  <c r="W15" i="14"/>
  <c r="Z15" i="14"/>
  <c r="Z15" i="13" s="1"/>
  <c r="AA15" i="12"/>
  <c r="Y40" i="12"/>
  <c r="Y41" i="12" s="1"/>
  <c r="CX15" i="5"/>
  <c r="CY15" i="5" s="1"/>
  <c r="CW16" i="5"/>
  <c r="BO16" i="5"/>
  <c r="BP16" i="5" s="1"/>
  <c r="CI17" i="4"/>
  <c r="CJ16" i="4"/>
  <c r="AD20" i="11"/>
  <c r="AI20" i="11" s="1"/>
  <c r="AO19" i="11"/>
  <c r="AR19" i="11" s="1"/>
  <c r="AU20" i="11"/>
  <c r="CN20" i="11" s="1"/>
  <c r="Y20" i="11"/>
  <c r="CJ15" i="4"/>
  <c r="CI16" i="4"/>
  <c r="AE20" i="4"/>
  <c r="AJ20" i="4" s="1"/>
  <c r="AL20" i="4" s="1"/>
  <c r="BA20" i="4" s="1"/>
  <c r="AV20" i="4"/>
  <c r="CO20" i="4" s="1"/>
  <c r="AP19" i="4"/>
  <c r="AR19" i="4" s="1"/>
  <c r="Z20" i="4"/>
  <c r="AO18" i="5"/>
  <c r="AR18" i="5" s="1"/>
  <c r="AU19" i="5"/>
  <c r="CN19" i="5" s="1"/>
  <c r="Y19" i="5"/>
  <c r="AD19" i="5"/>
  <c r="AI19" i="5" s="1"/>
  <c r="AL19" i="5" s="1"/>
  <c r="E14" i="14"/>
  <c r="D15" i="14"/>
  <c r="BA15" i="5"/>
  <c r="AZ15" i="5" s="1"/>
  <c r="H15" i="12"/>
  <c r="I15" i="12" s="1"/>
  <c r="E15" i="12"/>
  <c r="C16" i="12"/>
  <c r="D16" i="12"/>
  <c r="CC16" i="11"/>
  <c r="V17" i="12"/>
  <c r="U17" i="12"/>
  <c r="L15" i="14"/>
  <c r="M15" i="13"/>
  <c r="Z40" i="12"/>
  <c r="Z41" i="12" s="1"/>
  <c r="U17" i="14"/>
  <c r="CC17" i="4"/>
  <c r="BQ16" i="5"/>
  <c r="CY15" i="11"/>
  <c r="CY15" i="4"/>
  <c r="BW15" i="4"/>
  <c r="BQ15" i="11"/>
  <c r="AR18" i="11"/>
  <c r="V16" i="13"/>
  <c r="U16" i="14"/>
  <c r="U16" i="13"/>
  <c r="C15" i="13"/>
  <c r="CX16" i="11"/>
  <c r="BP15" i="11"/>
  <c r="BS15" i="11" s="1"/>
  <c r="AA16" i="12"/>
  <c r="CY16" i="4"/>
  <c r="BW16" i="4"/>
  <c r="Y15" i="14"/>
  <c r="BR16" i="5" l="1"/>
  <c r="BU17" i="4"/>
  <c r="AL20" i="1"/>
  <c r="BA20" i="1" s="1"/>
  <c r="CS18" i="5"/>
  <c r="CT18" i="5"/>
  <c r="CR18" i="5"/>
  <c r="CT18" i="11"/>
  <c r="CR18" i="11"/>
  <c r="CS18" i="11"/>
  <c r="CS19" i="11"/>
  <c r="CT19" i="11"/>
  <c r="CR19" i="11"/>
  <c r="CS18" i="4"/>
  <c r="CT18" i="4"/>
  <c r="CR18" i="4"/>
  <c r="CU18" i="1"/>
  <c r="CX18" i="1"/>
  <c r="CY18" i="1" s="1"/>
  <c r="BC19" i="1"/>
  <c r="CS19" i="1"/>
  <c r="CT19" i="1"/>
  <c r="CR19" i="1"/>
  <c r="CW20" i="1" s="1"/>
  <c r="CU17" i="11"/>
  <c r="BS17" i="1"/>
  <c r="BV17" i="1"/>
  <c r="BU18" i="1"/>
  <c r="BM19" i="1"/>
  <c r="BN19" i="1"/>
  <c r="BL19" i="1"/>
  <c r="AU21" i="1"/>
  <c r="CN21" i="1" s="1"/>
  <c r="AD21" i="1"/>
  <c r="AI21" i="1" s="1"/>
  <c r="Y21" i="1"/>
  <c r="AO20" i="1"/>
  <c r="AX20" i="1"/>
  <c r="BY20" i="1"/>
  <c r="BK20" i="1"/>
  <c r="CQ20" i="1"/>
  <c r="BO18" i="1"/>
  <c r="BP18" i="1" s="1"/>
  <c r="AW23" i="1"/>
  <c r="CP23" i="1" s="1"/>
  <c r="AA23" i="1"/>
  <c r="AF23" i="1"/>
  <c r="AK23" i="1" s="1"/>
  <c r="AQ22" i="1"/>
  <c r="CA19" i="4"/>
  <c r="CB19" i="4"/>
  <c r="BZ19" i="4"/>
  <c r="AV21" i="1"/>
  <c r="CO21" i="1" s="1"/>
  <c r="Z21" i="1"/>
  <c r="AP20" i="1"/>
  <c r="AE21" i="1"/>
  <c r="AJ21" i="1" s="1"/>
  <c r="CC18" i="1"/>
  <c r="CD18" i="1" s="1"/>
  <c r="CB18" i="11"/>
  <c r="BZ18" i="11"/>
  <c r="CA18" i="11"/>
  <c r="BU17" i="1"/>
  <c r="G17" i="12" s="1"/>
  <c r="CF17" i="1"/>
  <c r="CG17" i="1" s="1"/>
  <c r="CA19" i="1"/>
  <c r="CB19" i="1"/>
  <c r="BY19" i="5"/>
  <c r="BY19" i="11"/>
  <c r="BZ19" i="1"/>
  <c r="BW16" i="1"/>
  <c r="BM19" i="4"/>
  <c r="BN19" i="4"/>
  <c r="BL19" i="4"/>
  <c r="CA18" i="5"/>
  <c r="CB18" i="5"/>
  <c r="BZ18" i="5"/>
  <c r="CM32" i="1"/>
  <c r="BQ18" i="1"/>
  <c r="BR18" i="1"/>
  <c r="BK20" i="4"/>
  <c r="BY20" i="4"/>
  <c r="CE18" i="1"/>
  <c r="CF18" i="1"/>
  <c r="G15" i="14"/>
  <c r="G15" i="13" s="1"/>
  <c r="BM17" i="11"/>
  <c r="BN17" i="11"/>
  <c r="BL17" i="11"/>
  <c r="BN18" i="11"/>
  <c r="BL18" i="11"/>
  <c r="BM18" i="11"/>
  <c r="BS15" i="5"/>
  <c r="BM17" i="5"/>
  <c r="BN17" i="5"/>
  <c r="BL17" i="5"/>
  <c r="BN18" i="5"/>
  <c r="BL18" i="5"/>
  <c r="BM18" i="5"/>
  <c r="BS16" i="5"/>
  <c r="CI16" i="11"/>
  <c r="P15" i="14"/>
  <c r="P15" i="13" s="1"/>
  <c r="P40" i="13" s="1"/>
  <c r="CK15" i="11"/>
  <c r="CG15" i="11"/>
  <c r="CG15" i="5"/>
  <c r="CF16" i="5"/>
  <c r="CD16" i="5"/>
  <c r="CE16" i="5"/>
  <c r="CF16" i="11"/>
  <c r="CD16" i="11"/>
  <c r="CE16" i="11"/>
  <c r="CF17" i="4"/>
  <c r="CD17" i="4"/>
  <c r="CE17" i="4"/>
  <c r="CG15" i="4"/>
  <c r="CG16" i="4"/>
  <c r="CQ19" i="5"/>
  <c r="CQ20" i="11"/>
  <c r="CU17" i="5"/>
  <c r="Y42" i="12"/>
  <c r="BR16" i="11"/>
  <c r="BQ16" i="11"/>
  <c r="C16" i="13"/>
  <c r="AL20" i="11"/>
  <c r="AQ20" i="4"/>
  <c r="AF21" i="4"/>
  <c r="AK21" i="4" s="1"/>
  <c r="AW21" i="4"/>
  <c r="CP21" i="4" s="1"/>
  <c r="AA21" i="4"/>
  <c r="AQ21" i="11"/>
  <c r="AW22" i="11"/>
  <c r="CP22" i="11" s="1"/>
  <c r="AF22" i="11"/>
  <c r="AK22" i="11" s="1"/>
  <c r="AA22" i="11"/>
  <c r="AO21" i="4"/>
  <c r="AD22" i="4"/>
  <c r="AI22" i="4" s="1"/>
  <c r="Y22" i="4"/>
  <c r="AU22" i="4"/>
  <c r="CN22" i="4" s="1"/>
  <c r="I40" i="12"/>
  <c r="G40" i="13"/>
  <c r="Z40" i="13"/>
  <c r="CJ15" i="5"/>
  <c r="Q15" i="14" s="1"/>
  <c r="R15" i="14" s="1"/>
  <c r="CI16" i="5"/>
  <c r="W16" i="13"/>
  <c r="M17" i="12"/>
  <c r="L17" i="12"/>
  <c r="CU17" i="4"/>
  <c r="CW18" i="4"/>
  <c r="CX17" i="4"/>
  <c r="Z17" i="12"/>
  <c r="Z42" i="12" s="1"/>
  <c r="W17" i="12"/>
  <c r="Y18" i="12"/>
  <c r="CW19" i="11"/>
  <c r="L16" i="14"/>
  <c r="M16" i="13"/>
  <c r="H16" i="12"/>
  <c r="E16" i="12"/>
  <c r="AD20" i="5"/>
  <c r="AI20" i="5" s="1"/>
  <c r="AL20" i="5" s="1"/>
  <c r="AO19" i="5"/>
  <c r="AR19" i="5" s="1"/>
  <c r="AU20" i="5"/>
  <c r="CN20" i="5" s="1"/>
  <c r="Y20" i="5"/>
  <c r="CK15" i="4"/>
  <c r="AX20" i="11"/>
  <c r="D16" i="14"/>
  <c r="BA16" i="5"/>
  <c r="AZ16" i="5" s="1"/>
  <c r="AA40" i="12"/>
  <c r="AA41" i="12" s="1"/>
  <c r="E15" i="14"/>
  <c r="H15" i="14"/>
  <c r="U18" i="14"/>
  <c r="U18" i="12"/>
  <c r="U18" i="13"/>
  <c r="V18" i="12"/>
  <c r="CQ19" i="4"/>
  <c r="AP20" i="11"/>
  <c r="AV21" i="11"/>
  <c r="CO21" i="11" s="1"/>
  <c r="AE21" i="11"/>
  <c r="AJ21" i="11" s="1"/>
  <c r="Z21" i="11"/>
  <c r="N16" i="12"/>
  <c r="Q16" i="12"/>
  <c r="P17" i="12"/>
  <c r="BO17" i="4"/>
  <c r="BP17" i="4" s="1"/>
  <c r="BO18" i="4"/>
  <c r="BP18" i="4" s="1"/>
  <c r="CY16" i="11"/>
  <c r="U17" i="13"/>
  <c r="I16" i="12"/>
  <c r="Y16" i="14"/>
  <c r="M16" i="14"/>
  <c r="BR18" i="4"/>
  <c r="AA15" i="14"/>
  <c r="Y40" i="14"/>
  <c r="Y15" i="13"/>
  <c r="CW17" i="5"/>
  <c r="CX16" i="5"/>
  <c r="CY16" i="5" s="1"/>
  <c r="BU16" i="11"/>
  <c r="BV15" i="11"/>
  <c r="E15" i="13"/>
  <c r="H15" i="13"/>
  <c r="CW18" i="11"/>
  <c r="CX17" i="11"/>
  <c r="CY17" i="11" s="1"/>
  <c r="W16" i="14"/>
  <c r="Z16" i="14"/>
  <c r="Z16" i="13" s="1"/>
  <c r="Y17" i="14"/>
  <c r="V17" i="14"/>
  <c r="W17" i="14" s="1"/>
  <c r="N15" i="14"/>
  <c r="P16" i="14"/>
  <c r="CJ16" i="11"/>
  <c r="CK16" i="11" s="1"/>
  <c r="H40" i="12"/>
  <c r="H41" i="12" s="1"/>
  <c r="G40" i="14"/>
  <c r="I15" i="14"/>
  <c r="AX19" i="5"/>
  <c r="AE21" i="4"/>
  <c r="AJ21" i="4" s="1"/>
  <c r="AL21" i="4" s="1"/>
  <c r="BA21" i="4" s="1"/>
  <c r="AP20" i="4"/>
  <c r="AR20" i="4" s="1"/>
  <c r="AV21" i="4"/>
  <c r="CO21" i="4" s="1"/>
  <c r="Z21" i="4"/>
  <c r="AX20" i="4"/>
  <c r="CK16" i="4"/>
  <c r="AU21" i="11"/>
  <c r="CN21" i="11" s="1"/>
  <c r="Y21" i="11"/>
  <c r="AD21" i="11"/>
  <c r="AI21" i="11" s="1"/>
  <c r="AL21" i="11" s="1"/>
  <c r="AO20" i="11"/>
  <c r="AR20" i="11" s="1"/>
  <c r="BV16" i="5"/>
  <c r="BW16" i="5" s="1"/>
  <c r="BU17" i="5"/>
  <c r="Z40" i="14"/>
  <c r="Z41" i="14" s="1"/>
  <c r="AP20" i="5"/>
  <c r="AV21" i="5"/>
  <c r="CO21" i="5" s="1"/>
  <c r="AE21" i="5"/>
  <c r="AJ21" i="5" s="1"/>
  <c r="Z21" i="5"/>
  <c r="BA16" i="11"/>
  <c r="AZ16" i="11" s="1"/>
  <c r="C16" i="14"/>
  <c r="D16" i="13"/>
  <c r="E16" i="13" s="1"/>
  <c r="CC18" i="4"/>
  <c r="BK19" i="5"/>
  <c r="BK19" i="11"/>
  <c r="AW22" i="5"/>
  <c r="CP22" i="5" s="1"/>
  <c r="AF22" i="5"/>
  <c r="AK22" i="5" s="1"/>
  <c r="AA22" i="5"/>
  <c r="AQ21" i="5"/>
  <c r="N15" i="13"/>
  <c r="N15" i="12"/>
  <c r="Q15" i="12"/>
  <c r="P16" i="12"/>
  <c r="CJ16" i="5"/>
  <c r="G41" i="12"/>
  <c r="V17" i="13"/>
  <c r="AA17" i="12"/>
  <c r="L16" i="13"/>
  <c r="BR17" i="4"/>
  <c r="BQ18" i="4"/>
  <c r="G42" i="12" l="1"/>
  <c r="CI17" i="5"/>
  <c r="CT19" i="5"/>
  <c r="CR19" i="5"/>
  <c r="CS19" i="5"/>
  <c r="CT20" i="11"/>
  <c r="CR20" i="11"/>
  <c r="CS20" i="11"/>
  <c r="CT19" i="4"/>
  <c r="CR19" i="4"/>
  <c r="CS19" i="4"/>
  <c r="BC20" i="1"/>
  <c r="CT20" i="1"/>
  <c r="CR20" i="1"/>
  <c r="CW21" i="1" s="1"/>
  <c r="CS20" i="1"/>
  <c r="CU19" i="1"/>
  <c r="CX19" i="1"/>
  <c r="CY19" i="1" s="1"/>
  <c r="CU18" i="11"/>
  <c r="CI17" i="11"/>
  <c r="BU19" i="1"/>
  <c r="BV18" i="1"/>
  <c r="BS18" i="1"/>
  <c r="CB20" i="4"/>
  <c r="BZ20" i="4"/>
  <c r="CA20" i="4"/>
  <c r="CB19" i="11"/>
  <c r="CA19" i="11"/>
  <c r="BZ19" i="11"/>
  <c r="BW17" i="1"/>
  <c r="AQ23" i="1"/>
  <c r="AW24" i="1"/>
  <c r="CP24" i="1" s="1"/>
  <c r="AA24" i="1"/>
  <c r="AF24" i="1"/>
  <c r="AK24" i="1" s="1"/>
  <c r="BY20" i="5"/>
  <c r="BY20" i="11"/>
  <c r="CA20" i="1"/>
  <c r="CB20" i="1"/>
  <c r="BZ20" i="1"/>
  <c r="BO19" i="1"/>
  <c r="BP19" i="1" s="1"/>
  <c r="AR20" i="1"/>
  <c r="AL21" i="1"/>
  <c r="BA21" i="1" s="1"/>
  <c r="BK21" i="4"/>
  <c r="CI18" i="1"/>
  <c r="CJ17" i="1"/>
  <c r="BN20" i="4"/>
  <c r="BL20" i="4"/>
  <c r="BM20" i="4"/>
  <c r="CC19" i="1"/>
  <c r="CD19" i="1" s="1"/>
  <c r="CB19" i="5"/>
  <c r="CA19" i="5"/>
  <c r="BZ19" i="5"/>
  <c r="CG18" i="1"/>
  <c r="CJ18" i="1"/>
  <c r="CI19" i="1"/>
  <c r="AV22" i="1"/>
  <c r="CO22" i="1" s="1"/>
  <c r="Z22" i="1"/>
  <c r="AP21" i="1"/>
  <c r="AE22" i="1"/>
  <c r="AJ22" i="1" s="1"/>
  <c r="BM20" i="1"/>
  <c r="BN20" i="1"/>
  <c r="BL20" i="1"/>
  <c r="AU22" i="1"/>
  <c r="CN22" i="1" s="1"/>
  <c r="AD22" i="1"/>
  <c r="AI22" i="1" s="1"/>
  <c r="Y22" i="1"/>
  <c r="AO21" i="1"/>
  <c r="AR21" i="1" s="1"/>
  <c r="AX21" i="1"/>
  <c r="BY21" i="1"/>
  <c r="BK21" i="1"/>
  <c r="CQ21" i="1"/>
  <c r="BR19" i="1"/>
  <c r="BY21" i="4"/>
  <c r="BS16" i="11"/>
  <c r="BM19" i="5"/>
  <c r="BN19" i="5"/>
  <c r="BL19" i="5"/>
  <c r="BU17" i="11"/>
  <c r="G17" i="14" s="1"/>
  <c r="G17" i="13" s="1"/>
  <c r="BV16" i="11"/>
  <c r="BM19" i="11"/>
  <c r="BN19" i="11"/>
  <c r="BL19" i="11"/>
  <c r="BS18" i="4"/>
  <c r="Q15" i="13"/>
  <c r="Q40" i="13" s="1"/>
  <c r="P40" i="14"/>
  <c r="P41" i="14" s="1"/>
  <c r="CG17" i="4"/>
  <c r="CG16" i="11"/>
  <c r="CG16" i="5"/>
  <c r="CE18" i="4"/>
  <c r="CF18" i="4"/>
  <c r="CD18" i="4"/>
  <c r="CQ20" i="5"/>
  <c r="Y43" i="12"/>
  <c r="Y41" i="14"/>
  <c r="Y42" i="14" s="1"/>
  <c r="BQ17" i="4"/>
  <c r="BV17" i="4" s="1"/>
  <c r="AW22" i="4"/>
  <c r="CP22" i="4" s="1"/>
  <c r="AF22" i="4"/>
  <c r="AK22" i="4" s="1"/>
  <c r="AQ21" i="4"/>
  <c r="AA22" i="4"/>
  <c r="AO22" i="4"/>
  <c r="Y23" i="4"/>
  <c r="AD23" i="4"/>
  <c r="AI23" i="4" s="1"/>
  <c r="AU23" i="4"/>
  <c r="CN23" i="4" s="1"/>
  <c r="BK20" i="5"/>
  <c r="AA23" i="11"/>
  <c r="AF23" i="11"/>
  <c r="AK23" i="11" s="1"/>
  <c r="AQ22" i="11"/>
  <c r="AW23" i="11"/>
  <c r="CP23" i="11" s="1"/>
  <c r="Z41" i="13"/>
  <c r="Z17" i="14"/>
  <c r="Z17" i="13" s="1"/>
  <c r="N16" i="13"/>
  <c r="BO18" i="11"/>
  <c r="BR18" i="11" s="1"/>
  <c r="BO17" i="5"/>
  <c r="BR17" i="5" s="1"/>
  <c r="R16" i="12"/>
  <c r="BO19" i="4"/>
  <c r="BP19" i="4" s="1"/>
  <c r="CC19" i="4"/>
  <c r="AX21" i="11"/>
  <c r="BK20" i="11"/>
  <c r="CQ20" i="4"/>
  <c r="AX21" i="4"/>
  <c r="I40" i="14"/>
  <c r="H40" i="13"/>
  <c r="BW16" i="11"/>
  <c r="AA15" i="13"/>
  <c r="Y40" i="13"/>
  <c r="AA16" i="14"/>
  <c r="Y16" i="13"/>
  <c r="AA16" i="13" s="1"/>
  <c r="CX17" i="5"/>
  <c r="CY17" i="5" s="1"/>
  <c r="CW18" i="5"/>
  <c r="Y18" i="14" s="1"/>
  <c r="BV18" i="4"/>
  <c r="BU19" i="4"/>
  <c r="CC18" i="5"/>
  <c r="CC17" i="11"/>
  <c r="AE22" i="11"/>
  <c r="AJ22" i="11" s="1"/>
  <c r="Z22" i="11"/>
  <c r="AV22" i="11"/>
  <c r="CO22" i="11" s="1"/>
  <c r="AP21" i="11"/>
  <c r="U19" i="12"/>
  <c r="V19" i="12"/>
  <c r="CW19" i="4"/>
  <c r="Y19" i="12" s="1"/>
  <c r="CX18" i="4"/>
  <c r="CY18" i="4" s="1"/>
  <c r="CU18" i="4"/>
  <c r="W18" i="12"/>
  <c r="Z18" i="12"/>
  <c r="AA18" i="12" s="1"/>
  <c r="H40" i="14"/>
  <c r="AX20" i="5"/>
  <c r="Q16" i="14"/>
  <c r="Q16" i="13" s="1"/>
  <c r="P17" i="14"/>
  <c r="N16" i="14"/>
  <c r="CC18" i="11"/>
  <c r="CC17" i="5"/>
  <c r="Q40" i="12"/>
  <c r="Q41" i="12" s="1"/>
  <c r="R15" i="12"/>
  <c r="AQ22" i="5"/>
  <c r="AA23" i="5"/>
  <c r="AW23" i="5"/>
  <c r="CP23" i="5" s="1"/>
  <c r="AF23" i="5"/>
  <c r="AK23" i="5" s="1"/>
  <c r="L18" i="12"/>
  <c r="M18" i="12"/>
  <c r="R40" i="14"/>
  <c r="E16" i="14"/>
  <c r="H16" i="14"/>
  <c r="H16" i="13" s="1"/>
  <c r="AP21" i="5"/>
  <c r="Z22" i="5"/>
  <c r="AV22" i="5"/>
  <c r="CO22" i="5" s="1"/>
  <c r="AE22" i="5"/>
  <c r="AJ22" i="5" s="1"/>
  <c r="AU22" i="11"/>
  <c r="CN22" i="11" s="1"/>
  <c r="Y22" i="11"/>
  <c r="AD22" i="11"/>
  <c r="AI22" i="11" s="1"/>
  <c r="AO21" i="11"/>
  <c r="Z22" i="4"/>
  <c r="AE22" i="4"/>
  <c r="AJ22" i="4" s="1"/>
  <c r="AL22" i="4" s="1"/>
  <c r="BA22" i="4" s="1"/>
  <c r="AV22" i="4"/>
  <c r="CO22" i="4" s="1"/>
  <c r="AP21" i="4"/>
  <c r="Q40" i="14"/>
  <c r="BW15" i="11"/>
  <c r="AA40" i="14"/>
  <c r="W17" i="13"/>
  <c r="C18" i="12"/>
  <c r="D18" i="12"/>
  <c r="BO18" i="5"/>
  <c r="C17" i="12"/>
  <c r="D17" i="12"/>
  <c r="BO17" i="11"/>
  <c r="BR17" i="11" s="1"/>
  <c r="V18" i="14"/>
  <c r="AO20" i="5"/>
  <c r="AR20" i="5" s="1"/>
  <c r="Y21" i="5"/>
  <c r="AD21" i="5"/>
  <c r="AI21" i="5" s="1"/>
  <c r="AL21" i="5" s="1"/>
  <c r="AU21" i="5"/>
  <c r="CN21" i="5" s="1"/>
  <c r="N17" i="12"/>
  <c r="CK16" i="5"/>
  <c r="CK15" i="5"/>
  <c r="BQ17" i="5"/>
  <c r="P41" i="12"/>
  <c r="P42" i="12" s="1"/>
  <c r="BR18" i="5"/>
  <c r="Y17" i="13"/>
  <c r="P16" i="13"/>
  <c r="P41" i="13" s="1"/>
  <c r="BQ19" i="4"/>
  <c r="CX18" i="11"/>
  <c r="CY17" i="4"/>
  <c r="BQ18" i="5"/>
  <c r="BQ17" i="11"/>
  <c r="G16" i="14"/>
  <c r="AA42" i="12"/>
  <c r="V18" i="13"/>
  <c r="I15" i="13"/>
  <c r="I41" i="12"/>
  <c r="BQ18" i="11" l="1"/>
  <c r="G19" i="12"/>
  <c r="AL22" i="11"/>
  <c r="AL22" i="1"/>
  <c r="BA22" i="1" s="1"/>
  <c r="BO20" i="1"/>
  <c r="BP20" i="1" s="1"/>
  <c r="AA41" i="14"/>
  <c r="CS20" i="5"/>
  <c r="CT20" i="5"/>
  <c r="CR20" i="5"/>
  <c r="CS20" i="4"/>
  <c r="CT20" i="4"/>
  <c r="CR20" i="4"/>
  <c r="BC21" i="1"/>
  <c r="CS21" i="1"/>
  <c r="CT21" i="1"/>
  <c r="CR21" i="1"/>
  <c r="CW22" i="1" s="1"/>
  <c r="CU20" i="1"/>
  <c r="CX20" i="1"/>
  <c r="CY20" i="1" s="1"/>
  <c r="AR21" i="11"/>
  <c r="BZ21" i="1"/>
  <c r="CA21" i="1"/>
  <c r="BY21" i="5"/>
  <c r="BY21" i="11"/>
  <c r="CB21" i="1"/>
  <c r="CK18" i="1"/>
  <c r="BM21" i="4"/>
  <c r="BN21" i="4"/>
  <c r="BL21" i="4"/>
  <c r="CA20" i="11"/>
  <c r="CB20" i="11"/>
  <c r="BZ20" i="11"/>
  <c r="CA21" i="4"/>
  <c r="CB21" i="4"/>
  <c r="BZ21" i="4"/>
  <c r="BM21" i="1"/>
  <c r="BL21" i="1"/>
  <c r="BN21" i="1"/>
  <c r="AU23" i="1"/>
  <c r="CN23" i="1" s="1"/>
  <c r="AD23" i="1"/>
  <c r="AI23" i="1" s="1"/>
  <c r="Y23" i="1"/>
  <c r="AO22" i="1"/>
  <c r="AX22" i="1"/>
  <c r="BY22" i="1"/>
  <c r="BK22" i="1"/>
  <c r="CQ22" i="1"/>
  <c r="AV23" i="1"/>
  <c r="CO23" i="1" s="1"/>
  <c r="Z23" i="1"/>
  <c r="AP22" i="1"/>
  <c r="AE23" i="1"/>
  <c r="AJ23" i="1" s="1"/>
  <c r="CK17" i="1"/>
  <c r="CC20" i="1"/>
  <c r="CD20" i="1" s="1"/>
  <c r="CB20" i="5"/>
  <c r="BZ20" i="5"/>
  <c r="CA20" i="5"/>
  <c r="AW25" i="1"/>
  <c r="CP25" i="1" s="1"/>
  <c r="AA25" i="1"/>
  <c r="AF25" i="1"/>
  <c r="AK25" i="1" s="1"/>
  <c r="AQ24" i="1"/>
  <c r="BQ20" i="1"/>
  <c r="BK22" i="4"/>
  <c r="BY22" i="4"/>
  <c r="CF19" i="1"/>
  <c r="CF20" i="1"/>
  <c r="R15" i="13"/>
  <c r="R40" i="13" s="1"/>
  <c r="Z43" i="12"/>
  <c r="AR21" i="4"/>
  <c r="CU19" i="11"/>
  <c r="CE19" i="1"/>
  <c r="CJ19" i="1" s="1"/>
  <c r="BR20" i="1"/>
  <c r="BW18" i="1"/>
  <c r="BQ19" i="1"/>
  <c r="BV19" i="1" s="1"/>
  <c r="BW19" i="1" s="1"/>
  <c r="BN20" i="11"/>
  <c r="BL20" i="11"/>
  <c r="BM20" i="11"/>
  <c r="BN20" i="5"/>
  <c r="BL20" i="5"/>
  <c r="BM20" i="5"/>
  <c r="BU18" i="4"/>
  <c r="G18" i="12" s="1"/>
  <c r="BS17" i="4"/>
  <c r="CJ18" i="4"/>
  <c r="Q18" i="12" s="1"/>
  <c r="P42" i="14"/>
  <c r="CI19" i="4"/>
  <c r="L18" i="13"/>
  <c r="CE17" i="5"/>
  <c r="CF17" i="5"/>
  <c r="CD17" i="5"/>
  <c r="CI18" i="5" s="1"/>
  <c r="CF18" i="5"/>
  <c r="CD18" i="5"/>
  <c r="CE18" i="5"/>
  <c r="CE17" i="11"/>
  <c r="CF17" i="11"/>
  <c r="CD17" i="11"/>
  <c r="CF18" i="11"/>
  <c r="CD18" i="11"/>
  <c r="CE18" i="11"/>
  <c r="CG18" i="4"/>
  <c r="CF19" i="4"/>
  <c r="CD19" i="4"/>
  <c r="CI20" i="4" s="1"/>
  <c r="CE19" i="4"/>
  <c r="R16" i="14"/>
  <c r="Y44" i="12"/>
  <c r="CQ21" i="5"/>
  <c r="CU18" i="5"/>
  <c r="CQ21" i="11"/>
  <c r="Q41" i="14"/>
  <c r="AA17" i="13"/>
  <c r="AA17" i="14"/>
  <c r="AA42" i="14" s="1"/>
  <c r="Z42" i="14"/>
  <c r="Z18" i="14"/>
  <c r="AQ22" i="4"/>
  <c r="AF23" i="4"/>
  <c r="AK23" i="4" s="1"/>
  <c r="AW23" i="4"/>
  <c r="CP23" i="4" s="1"/>
  <c r="AA23" i="4"/>
  <c r="AA43" i="12"/>
  <c r="BR19" i="4"/>
  <c r="BU20" i="4" s="1"/>
  <c r="AQ23" i="11"/>
  <c r="AW24" i="11"/>
  <c r="CP24" i="11" s="1"/>
  <c r="AF24" i="11"/>
  <c r="AK24" i="11" s="1"/>
  <c r="AA24" i="11"/>
  <c r="AD24" i="4"/>
  <c r="AI24" i="4" s="1"/>
  <c r="AO23" i="4"/>
  <c r="AU24" i="4"/>
  <c r="CN24" i="4" s="1"/>
  <c r="Y24" i="4"/>
  <c r="BK21" i="11"/>
  <c r="BK21" i="5"/>
  <c r="AX21" i="5"/>
  <c r="AO21" i="5"/>
  <c r="AR21" i="5" s="1"/>
  <c r="AU22" i="5"/>
  <c r="CN22" i="5" s="1"/>
  <c r="Y22" i="5"/>
  <c r="AD22" i="5"/>
  <c r="AI22" i="5" s="1"/>
  <c r="AL22" i="5" s="1"/>
  <c r="BA17" i="11"/>
  <c r="AZ17" i="11" s="1"/>
  <c r="C17" i="14"/>
  <c r="D17" i="13"/>
  <c r="CI18" i="4"/>
  <c r="CJ17" i="4"/>
  <c r="D18" i="14"/>
  <c r="BA18" i="5"/>
  <c r="AZ18" i="5" s="1"/>
  <c r="H18" i="12"/>
  <c r="E18" i="12"/>
  <c r="V19" i="14"/>
  <c r="Y23" i="11"/>
  <c r="AD23" i="11"/>
  <c r="AI23" i="11" s="1"/>
  <c r="AO22" i="11"/>
  <c r="AU23" i="11"/>
  <c r="CN23" i="11" s="1"/>
  <c r="AP22" i="5"/>
  <c r="Z23" i="5"/>
  <c r="AV23" i="5"/>
  <c r="CO23" i="5" s="1"/>
  <c r="AE23" i="5"/>
  <c r="AJ23" i="5" s="1"/>
  <c r="N18" i="12"/>
  <c r="P19" i="12"/>
  <c r="AA24" i="5"/>
  <c r="AW24" i="5"/>
  <c r="CP24" i="5" s="1"/>
  <c r="AF24" i="5"/>
  <c r="AK24" i="5" s="1"/>
  <c r="AQ23" i="5"/>
  <c r="R40" i="12"/>
  <c r="R41" i="12" s="1"/>
  <c r="L18" i="14"/>
  <c r="M18" i="13"/>
  <c r="CW20" i="4"/>
  <c r="Y20" i="12" s="1"/>
  <c r="Y45" i="12" s="1"/>
  <c r="CU19" i="4"/>
  <c r="CX19" i="4"/>
  <c r="CY19" i="4" s="1"/>
  <c r="BW18" i="4"/>
  <c r="AA40" i="13"/>
  <c r="AA41" i="13" s="1"/>
  <c r="AA42" i="13" s="1"/>
  <c r="CQ21" i="4"/>
  <c r="BV19" i="4"/>
  <c r="BW19" i="4" s="1"/>
  <c r="BO19" i="11"/>
  <c r="BP19" i="11" s="1"/>
  <c r="CC19" i="11"/>
  <c r="D17" i="14"/>
  <c r="BA17" i="5"/>
  <c r="AZ17" i="5" s="1"/>
  <c r="BA18" i="11"/>
  <c r="AZ18" i="11" s="1"/>
  <c r="C18" i="14"/>
  <c r="D18" i="13"/>
  <c r="CC20" i="4"/>
  <c r="C17" i="13"/>
  <c r="R41" i="14"/>
  <c r="W18" i="14"/>
  <c r="H41" i="14"/>
  <c r="CW19" i="5"/>
  <c r="U19" i="13"/>
  <c r="U19" i="14"/>
  <c r="V19" i="13"/>
  <c r="M18" i="14"/>
  <c r="H41" i="13"/>
  <c r="Q41" i="13"/>
  <c r="I40" i="13"/>
  <c r="I16" i="14"/>
  <c r="G16" i="13"/>
  <c r="CX19" i="11"/>
  <c r="CY19" i="11" s="1"/>
  <c r="CW20" i="11"/>
  <c r="R16" i="13"/>
  <c r="V20" i="13"/>
  <c r="U20" i="14"/>
  <c r="CX20" i="11"/>
  <c r="E17" i="12"/>
  <c r="H17" i="12"/>
  <c r="AX22" i="4"/>
  <c r="AV23" i="4"/>
  <c r="Z23" i="4"/>
  <c r="AE23" i="4"/>
  <c r="AJ23" i="4" s="1"/>
  <c r="AP22" i="4"/>
  <c r="AX22" i="11"/>
  <c r="BO19" i="5"/>
  <c r="BP19" i="5" s="1"/>
  <c r="CC19" i="5"/>
  <c r="M17" i="14"/>
  <c r="L17" i="13"/>
  <c r="Z19" i="12"/>
  <c r="W19" i="12"/>
  <c r="AP22" i="11"/>
  <c r="Z23" i="11"/>
  <c r="AV23" i="11"/>
  <c r="CO23" i="11" s="1"/>
  <c r="AE23" i="11"/>
  <c r="AJ23" i="11" s="1"/>
  <c r="L17" i="14"/>
  <c r="M17" i="13"/>
  <c r="BW17" i="4"/>
  <c r="U20" i="13"/>
  <c r="V20" i="12"/>
  <c r="U20" i="12"/>
  <c r="BO20" i="4"/>
  <c r="BQ20" i="4" s="1"/>
  <c r="L19" i="12"/>
  <c r="M19" i="12"/>
  <c r="D19" i="12"/>
  <c r="C19" i="12"/>
  <c r="G41" i="14"/>
  <c r="G42" i="14" s="1"/>
  <c r="Y43" i="14"/>
  <c r="W18" i="13"/>
  <c r="BP17" i="11"/>
  <c r="BS17" i="11" s="1"/>
  <c r="BP18" i="5"/>
  <c r="BS18" i="5" s="1"/>
  <c r="C18" i="13"/>
  <c r="Y18" i="13"/>
  <c r="CY18" i="11"/>
  <c r="Y19" i="14"/>
  <c r="CX18" i="5"/>
  <c r="CY18" i="5" s="1"/>
  <c r="Y41" i="13"/>
  <c r="Y42" i="13" s="1"/>
  <c r="BQ19" i="11"/>
  <c r="BP17" i="5"/>
  <c r="BS17" i="5" s="1"/>
  <c r="BP18" i="11"/>
  <c r="BS18" i="11" s="1"/>
  <c r="P17" i="13"/>
  <c r="Z42" i="13"/>
  <c r="BV20" i="1" l="1"/>
  <c r="BS19" i="1"/>
  <c r="BK23" i="4"/>
  <c r="CO23" i="4"/>
  <c r="BO21" i="1"/>
  <c r="BP21" i="1" s="1"/>
  <c r="CT21" i="5"/>
  <c r="CR21" i="5"/>
  <c r="CS21" i="5"/>
  <c r="CS21" i="11"/>
  <c r="CT21" i="11"/>
  <c r="CR21" i="11"/>
  <c r="CT21" i="4"/>
  <c r="CR21" i="4"/>
  <c r="CS21" i="4"/>
  <c r="BC22" i="1"/>
  <c r="CT22" i="1"/>
  <c r="CR22" i="1"/>
  <c r="CS22" i="1"/>
  <c r="CU21" i="1"/>
  <c r="CX21" i="1"/>
  <c r="CY21" i="1" s="1"/>
  <c r="CU20" i="11"/>
  <c r="CI18" i="11"/>
  <c r="CK19" i="1"/>
  <c r="CI20" i="1"/>
  <c r="CG19" i="1"/>
  <c r="CB22" i="4"/>
  <c r="BZ22" i="4"/>
  <c r="CA22" i="4"/>
  <c r="AW26" i="1"/>
  <c r="CP26" i="1" s="1"/>
  <c r="AA26" i="1"/>
  <c r="AF26" i="1"/>
  <c r="AK26" i="1" s="1"/>
  <c r="AQ25" i="1"/>
  <c r="BN22" i="1"/>
  <c r="BL22" i="1"/>
  <c r="BM22" i="1"/>
  <c r="AU24" i="1"/>
  <c r="CN24" i="1" s="1"/>
  <c r="AD24" i="1"/>
  <c r="AI24" i="1" s="1"/>
  <c r="Y24" i="1"/>
  <c r="AO23" i="1"/>
  <c r="AX23" i="1"/>
  <c r="BY23" i="1"/>
  <c r="BK23" i="1"/>
  <c r="CQ23" i="1"/>
  <c r="BM23" i="4"/>
  <c r="BN23" i="4"/>
  <c r="BL23" i="4"/>
  <c r="CB21" i="11"/>
  <c r="CA21" i="11"/>
  <c r="BZ21" i="11"/>
  <c r="BN22" i="4"/>
  <c r="BL22" i="4"/>
  <c r="BM22" i="4"/>
  <c r="AV24" i="1"/>
  <c r="CO24" i="1" s="1"/>
  <c r="Z24" i="1"/>
  <c r="AP23" i="1"/>
  <c r="AE24" i="1"/>
  <c r="AJ24" i="1" s="1"/>
  <c r="BY22" i="5"/>
  <c r="BY22" i="11"/>
  <c r="CB22" i="1"/>
  <c r="BZ22" i="1"/>
  <c r="CA22" i="1"/>
  <c r="CB21" i="5"/>
  <c r="CA21" i="5"/>
  <c r="BZ21" i="5"/>
  <c r="CC21" i="1"/>
  <c r="CD21" i="1" s="1"/>
  <c r="BU21" i="1"/>
  <c r="BS20" i="1"/>
  <c r="CE21" i="1"/>
  <c r="L19" i="13"/>
  <c r="AL23" i="4"/>
  <c r="BA23" i="4" s="1"/>
  <c r="CJ19" i="4"/>
  <c r="CK19" i="4" s="1"/>
  <c r="CJ17" i="11"/>
  <c r="CJ17" i="5"/>
  <c r="CK17" i="5" s="1"/>
  <c r="CE20" i="1"/>
  <c r="CG20" i="1" s="1"/>
  <c r="BU20" i="1"/>
  <c r="AR22" i="1"/>
  <c r="AL23" i="1"/>
  <c r="BA23" i="1" s="1"/>
  <c r="BR21" i="1"/>
  <c r="BQ21" i="1"/>
  <c r="BY23" i="4"/>
  <c r="CF21" i="1"/>
  <c r="BM21" i="5"/>
  <c r="BN21" i="5"/>
  <c r="BL21" i="5"/>
  <c r="BM21" i="11"/>
  <c r="BN21" i="11"/>
  <c r="BL21" i="11"/>
  <c r="BS19" i="4"/>
  <c r="N18" i="13"/>
  <c r="M19" i="14"/>
  <c r="CE19" i="5"/>
  <c r="CF19" i="5"/>
  <c r="CD19" i="5"/>
  <c r="CG18" i="5"/>
  <c r="CG17" i="5"/>
  <c r="CE19" i="11"/>
  <c r="CF19" i="11"/>
  <c r="CD19" i="11"/>
  <c r="CG18" i="11"/>
  <c r="CG17" i="11"/>
  <c r="CG19" i="4"/>
  <c r="CE20" i="4"/>
  <c r="CF20" i="4"/>
  <c r="CD20" i="4"/>
  <c r="Z43" i="14"/>
  <c r="CU20" i="5"/>
  <c r="Z18" i="13"/>
  <c r="AA18" i="13" s="1"/>
  <c r="AA43" i="13" s="1"/>
  <c r="CU19" i="5"/>
  <c r="CQ22" i="11"/>
  <c r="CQ22" i="5"/>
  <c r="AA18" i="14"/>
  <c r="AA43" i="14" s="1"/>
  <c r="AW24" i="4"/>
  <c r="CP24" i="4" s="1"/>
  <c r="AF24" i="4"/>
  <c r="AK24" i="4" s="1"/>
  <c r="AQ23" i="4"/>
  <c r="AA24" i="4"/>
  <c r="C19" i="13"/>
  <c r="AR22" i="4"/>
  <c r="BR19" i="11"/>
  <c r="BU20" i="11" s="1"/>
  <c r="Y43" i="13"/>
  <c r="Y25" i="4"/>
  <c r="AO24" i="4"/>
  <c r="AD25" i="4"/>
  <c r="AI25" i="4" s="1"/>
  <c r="AU25" i="4"/>
  <c r="CN25" i="4" s="1"/>
  <c r="AA25" i="11"/>
  <c r="AW25" i="11"/>
  <c r="CP25" i="11" s="1"/>
  <c r="AF25" i="11"/>
  <c r="AK25" i="11" s="1"/>
  <c r="AQ24" i="11"/>
  <c r="BV17" i="5"/>
  <c r="BU18" i="5"/>
  <c r="CI19" i="11"/>
  <c r="CJ18" i="11"/>
  <c r="CW20" i="5"/>
  <c r="CX19" i="5"/>
  <c r="CY19" i="5" s="1"/>
  <c r="BV18" i="11"/>
  <c r="BU19" i="11"/>
  <c r="CJ18" i="5"/>
  <c r="CK18" i="5" s="1"/>
  <c r="CI19" i="5"/>
  <c r="E18" i="13"/>
  <c r="BU18" i="11"/>
  <c r="BV17" i="11"/>
  <c r="CW22" i="11"/>
  <c r="CC20" i="11"/>
  <c r="AV24" i="11"/>
  <c r="CO24" i="11" s="1"/>
  <c r="AE24" i="11"/>
  <c r="AJ24" i="11" s="1"/>
  <c r="Z24" i="11"/>
  <c r="AP23" i="11"/>
  <c r="BA19" i="5"/>
  <c r="AZ19" i="5" s="1"/>
  <c r="D19" i="14"/>
  <c r="AE24" i="4"/>
  <c r="AJ24" i="4" s="1"/>
  <c r="AL24" i="4" s="1"/>
  <c r="BA24" i="4" s="1"/>
  <c r="AV24" i="4"/>
  <c r="AP23" i="4"/>
  <c r="Z24" i="4"/>
  <c r="BK22" i="5"/>
  <c r="BK22" i="11"/>
  <c r="I17" i="12"/>
  <c r="H42" i="12"/>
  <c r="H43" i="12" s="1"/>
  <c r="CY20" i="11"/>
  <c r="W19" i="13"/>
  <c r="E18" i="14"/>
  <c r="H18" i="14"/>
  <c r="H18" i="13" s="1"/>
  <c r="C19" i="14"/>
  <c r="BA19" i="11"/>
  <c r="AZ19" i="11" s="1"/>
  <c r="D19" i="13"/>
  <c r="CC20" i="5"/>
  <c r="L20" i="13" s="1"/>
  <c r="V21" i="12"/>
  <c r="U21" i="12"/>
  <c r="CC21" i="4"/>
  <c r="CK17" i="11"/>
  <c r="N18" i="14"/>
  <c r="AO23" i="11"/>
  <c r="AR23" i="11" s="1"/>
  <c r="AD24" i="11"/>
  <c r="AI24" i="11" s="1"/>
  <c r="Y24" i="11"/>
  <c r="AU24" i="11"/>
  <c r="CN24" i="11" s="1"/>
  <c r="CK17" i="4"/>
  <c r="Q17" i="12"/>
  <c r="H17" i="14"/>
  <c r="H17" i="13" s="1"/>
  <c r="H42" i="13" s="1"/>
  <c r="H43" i="13" s="1"/>
  <c r="G18" i="14"/>
  <c r="G43" i="14" s="1"/>
  <c r="E17" i="14"/>
  <c r="AO22" i="5"/>
  <c r="AR22" i="5" s="1"/>
  <c r="AD23" i="5"/>
  <c r="AI23" i="5" s="1"/>
  <c r="AL23" i="5" s="1"/>
  <c r="AU23" i="5"/>
  <c r="CN23" i="5" s="1"/>
  <c r="Y23" i="5"/>
  <c r="Y44" i="14"/>
  <c r="BP20" i="4"/>
  <c r="BR20" i="4"/>
  <c r="BR19" i="5"/>
  <c r="AR22" i="11"/>
  <c r="CW21" i="11"/>
  <c r="R41" i="13"/>
  <c r="P42" i="13"/>
  <c r="BV18" i="5"/>
  <c r="BU19" i="5"/>
  <c r="E19" i="12"/>
  <c r="H19" i="12"/>
  <c r="N19" i="12"/>
  <c r="P20" i="12"/>
  <c r="BO20" i="11"/>
  <c r="BP20" i="11" s="1"/>
  <c r="C20" i="12"/>
  <c r="D20" i="12"/>
  <c r="CW21" i="4"/>
  <c r="Y21" i="12" s="1"/>
  <c r="CX20" i="4"/>
  <c r="CY20" i="4" s="1"/>
  <c r="CU20" i="4"/>
  <c r="Z20" i="12"/>
  <c r="AA20" i="12" s="1"/>
  <c r="W20" i="12"/>
  <c r="W20" i="13"/>
  <c r="P18" i="14"/>
  <c r="Q17" i="14"/>
  <c r="Q17" i="13" s="1"/>
  <c r="N17" i="14"/>
  <c r="N17" i="13"/>
  <c r="AX23" i="4"/>
  <c r="CQ22" i="4"/>
  <c r="I18" i="12"/>
  <c r="G43" i="12"/>
  <c r="G44" i="12" s="1"/>
  <c r="I16" i="13"/>
  <c r="G41" i="13"/>
  <c r="G42" i="13" s="1"/>
  <c r="Y20" i="14"/>
  <c r="Z19" i="14"/>
  <c r="W19" i="14"/>
  <c r="E17" i="13"/>
  <c r="L20" i="12"/>
  <c r="M20" i="12"/>
  <c r="M19" i="13"/>
  <c r="L19" i="14"/>
  <c r="BO20" i="5"/>
  <c r="BP20" i="5" s="1"/>
  <c r="CK18" i="11"/>
  <c r="V20" i="14"/>
  <c r="W20" i="14" s="1"/>
  <c r="AQ24" i="5"/>
  <c r="AW25" i="5"/>
  <c r="CP25" i="5" s="1"/>
  <c r="AF25" i="5"/>
  <c r="AK25" i="5" s="1"/>
  <c r="AA25" i="5"/>
  <c r="AV24" i="5"/>
  <c r="CO24" i="5" s="1"/>
  <c r="AE24" i="5"/>
  <c r="AJ24" i="5" s="1"/>
  <c r="Z24" i="5"/>
  <c r="AP23" i="5"/>
  <c r="AX23" i="11"/>
  <c r="CK18" i="4"/>
  <c r="P18" i="12"/>
  <c r="AX22" i="5"/>
  <c r="BO21" i="4"/>
  <c r="BR21" i="4" s="1"/>
  <c r="CI21" i="4"/>
  <c r="I41" i="14"/>
  <c r="AA19" i="12"/>
  <c r="AA44" i="12" s="1"/>
  <c r="BQ19" i="5"/>
  <c r="BV19" i="5" s="1"/>
  <c r="Z44" i="12"/>
  <c r="AL23" i="11"/>
  <c r="I19" i="12"/>
  <c r="Y19" i="13"/>
  <c r="BY24" i="4" l="1"/>
  <c r="CO24" i="4"/>
  <c r="CI21" i="1"/>
  <c r="BQ20" i="5"/>
  <c r="AL24" i="11"/>
  <c r="BV21" i="1"/>
  <c r="AL24" i="1"/>
  <c r="BA24" i="1" s="1"/>
  <c r="CJ20" i="1"/>
  <c r="CX21" i="11"/>
  <c r="CW23" i="1"/>
  <c r="CS22" i="5"/>
  <c r="CT22" i="5"/>
  <c r="CR22" i="5"/>
  <c r="CT22" i="11"/>
  <c r="CR22" i="11"/>
  <c r="CS22" i="11"/>
  <c r="CS22" i="4"/>
  <c r="CT22" i="4"/>
  <c r="CR22" i="4"/>
  <c r="CU22" i="1"/>
  <c r="CX22" i="1"/>
  <c r="CY22" i="1" s="1"/>
  <c r="BC23" i="1"/>
  <c r="CS23" i="1"/>
  <c r="CT23" i="1"/>
  <c r="CR23" i="1"/>
  <c r="H42" i="14"/>
  <c r="H43" i="14" s="1"/>
  <c r="BR20" i="11"/>
  <c r="BV19" i="11"/>
  <c r="N19" i="13"/>
  <c r="Q19" i="12"/>
  <c r="R19" i="12" s="1"/>
  <c r="AR23" i="4"/>
  <c r="CJ19" i="5"/>
  <c r="Z43" i="13"/>
  <c r="CJ21" i="1"/>
  <c r="CG21" i="1"/>
  <c r="CI22" i="1"/>
  <c r="CA22" i="5"/>
  <c r="CB22" i="5"/>
  <c r="BZ22" i="5"/>
  <c r="CB24" i="4"/>
  <c r="BZ24" i="4"/>
  <c r="CA24" i="4"/>
  <c r="CA23" i="1"/>
  <c r="CB23" i="1"/>
  <c r="BY23" i="5"/>
  <c r="BY23" i="11"/>
  <c r="BZ23" i="1"/>
  <c r="CA23" i="4"/>
  <c r="CB23" i="4"/>
  <c r="BZ23" i="4"/>
  <c r="BW20" i="1"/>
  <c r="CC22" i="1"/>
  <c r="CD22" i="1" s="1"/>
  <c r="CB22" i="11"/>
  <c r="BZ22" i="11"/>
  <c r="CA22" i="11"/>
  <c r="Z25" i="1"/>
  <c r="AP24" i="1"/>
  <c r="AE25" i="1"/>
  <c r="AJ25" i="1" s="1"/>
  <c r="AV25" i="1"/>
  <c r="CO25" i="1" s="1"/>
  <c r="BM23" i="1"/>
  <c r="BN23" i="1"/>
  <c r="BL23" i="1"/>
  <c r="AU25" i="1"/>
  <c r="CN25" i="1" s="1"/>
  <c r="AD25" i="1"/>
  <c r="AI25" i="1" s="1"/>
  <c r="AL25" i="1" s="1"/>
  <c r="BA25" i="1" s="1"/>
  <c r="Y25" i="1"/>
  <c r="AO24" i="1"/>
  <c r="CW24" i="1"/>
  <c r="AX24" i="1"/>
  <c r="BY24" i="1"/>
  <c r="BK24" i="1"/>
  <c r="CQ24" i="1"/>
  <c r="AW27" i="1"/>
  <c r="CP27" i="1" s="1"/>
  <c r="AA27" i="1"/>
  <c r="AF27" i="1"/>
  <c r="AK27" i="1" s="1"/>
  <c r="AQ26" i="1"/>
  <c r="CK20" i="1"/>
  <c r="BW21" i="1"/>
  <c r="CE22" i="1"/>
  <c r="BS21" i="1"/>
  <c r="AR23" i="1"/>
  <c r="CK21" i="1"/>
  <c r="Z45" i="12"/>
  <c r="BQ20" i="11"/>
  <c r="BS20" i="11" s="1"/>
  <c r="G20" i="12"/>
  <c r="G45" i="12" s="1"/>
  <c r="BK24" i="4"/>
  <c r="BU22" i="1"/>
  <c r="BO22" i="1"/>
  <c r="BP22" i="1" s="1"/>
  <c r="BS20" i="4"/>
  <c r="BN22" i="11"/>
  <c r="BL22" i="11"/>
  <c r="BM22" i="11"/>
  <c r="BN22" i="5"/>
  <c r="BL22" i="5"/>
  <c r="BM22" i="5"/>
  <c r="E19" i="13"/>
  <c r="BS19" i="5"/>
  <c r="BS19" i="11"/>
  <c r="CI20" i="11"/>
  <c r="CI20" i="5"/>
  <c r="CG20" i="4"/>
  <c r="CG19" i="5"/>
  <c r="CJ19" i="11"/>
  <c r="M20" i="14"/>
  <c r="CF20" i="5"/>
  <c r="CD20" i="5"/>
  <c r="CE20" i="5"/>
  <c r="Q18" i="14"/>
  <c r="Q18" i="13" s="1"/>
  <c r="CF20" i="11"/>
  <c r="CD20" i="11"/>
  <c r="CE20" i="11"/>
  <c r="CG19" i="11"/>
  <c r="CF21" i="4"/>
  <c r="CD21" i="4"/>
  <c r="CE21" i="4"/>
  <c r="P19" i="14"/>
  <c r="P19" i="13" s="1"/>
  <c r="CU21" i="11"/>
  <c r="CQ23" i="5"/>
  <c r="CQ23" i="11"/>
  <c r="G18" i="13"/>
  <c r="I18" i="13" s="1"/>
  <c r="CK19" i="11"/>
  <c r="AQ24" i="4"/>
  <c r="AF25" i="4"/>
  <c r="AK25" i="4" s="1"/>
  <c r="AW25" i="4"/>
  <c r="CP25" i="4" s="1"/>
  <c r="AA25" i="4"/>
  <c r="AQ25" i="11"/>
  <c r="AW26" i="11"/>
  <c r="CP26" i="11" s="1"/>
  <c r="AF26" i="11"/>
  <c r="AK26" i="11" s="1"/>
  <c r="AA26" i="11"/>
  <c r="AD26" i="4"/>
  <c r="AI26" i="4" s="1"/>
  <c r="Y26" i="4"/>
  <c r="AO25" i="4"/>
  <c r="AU26" i="4"/>
  <c r="CN26" i="4" s="1"/>
  <c r="R18" i="12"/>
  <c r="P43" i="12"/>
  <c r="P44" i="12" s="1"/>
  <c r="P45" i="12" s="1"/>
  <c r="AP24" i="5"/>
  <c r="Z25" i="5"/>
  <c r="AV25" i="5"/>
  <c r="CO25" i="5" s="1"/>
  <c r="AE25" i="5"/>
  <c r="AJ25" i="5" s="1"/>
  <c r="BA20" i="5"/>
  <c r="AZ20" i="5" s="1"/>
  <c r="D20" i="14"/>
  <c r="Q19" i="14"/>
  <c r="Q19" i="13" s="1"/>
  <c r="N19" i="14"/>
  <c r="U22" i="12"/>
  <c r="V22" i="12"/>
  <c r="U22" i="13"/>
  <c r="CQ23" i="4"/>
  <c r="U22" i="14"/>
  <c r="V22" i="13"/>
  <c r="R17" i="14"/>
  <c r="Q42" i="14"/>
  <c r="E20" i="12"/>
  <c r="C20" i="14"/>
  <c r="D20" i="13"/>
  <c r="BA20" i="11"/>
  <c r="AZ20" i="11" s="1"/>
  <c r="V21" i="14"/>
  <c r="AU24" i="5"/>
  <c r="CN24" i="5" s="1"/>
  <c r="Y24" i="5"/>
  <c r="AD24" i="5"/>
  <c r="AI24" i="5" s="1"/>
  <c r="AL24" i="5" s="1"/>
  <c r="AO23" i="5"/>
  <c r="AR23" i="5" s="1"/>
  <c r="I17" i="14"/>
  <c r="I42" i="14" s="1"/>
  <c r="AX24" i="11"/>
  <c r="L21" i="12"/>
  <c r="M21" i="12"/>
  <c r="I42" i="12"/>
  <c r="I43" i="12" s="1"/>
  <c r="I44" i="12" s="1"/>
  <c r="BO22" i="4"/>
  <c r="BP22" i="4" s="1"/>
  <c r="BW17" i="11"/>
  <c r="BW18" i="5"/>
  <c r="AA45" i="12"/>
  <c r="BP21" i="4"/>
  <c r="BU20" i="5"/>
  <c r="BW19" i="5"/>
  <c r="CY21" i="11"/>
  <c r="BR20" i="5"/>
  <c r="BS20" i="5" s="1"/>
  <c r="Z44" i="14"/>
  <c r="Q42" i="13"/>
  <c r="Q43" i="13" s="1"/>
  <c r="Y45" i="14"/>
  <c r="R17" i="13"/>
  <c r="R42" i="13" s="1"/>
  <c r="U21" i="13"/>
  <c r="G19" i="14"/>
  <c r="G44" i="14" s="1"/>
  <c r="Z20" i="14"/>
  <c r="Z20" i="13" s="1"/>
  <c r="BW19" i="11"/>
  <c r="CX20" i="5"/>
  <c r="CJ20" i="4"/>
  <c r="Q20" i="12" s="1"/>
  <c r="D21" i="12"/>
  <c r="C21" i="12"/>
  <c r="BO21" i="5"/>
  <c r="BP21" i="5" s="1"/>
  <c r="CC21" i="5"/>
  <c r="AW26" i="5"/>
  <c r="CP26" i="5" s="1"/>
  <c r="AF26" i="5"/>
  <c r="AK26" i="5" s="1"/>
  <c r="AA26" i="5"/>
  <c r="AQ25" i="5"/>
  <c r="N20" i="12"/>
  <c r="P21" i="12"/>
  <c r="I17" i="13"/>
  <c r="CC22" i="4"/>
  <c r="BK23" i="11"/>
  <c r="BK23" i="5"/>
  <c r="P43" i="14"/>
  <c r="P44" i="14" s="1"/>
  <c r="BU21" i="11"/>
  <c r="BV20" i="4"/>
  <c r="BU21" i="4"/>
  <c r="G21" i="12" s="1"/>
  <c r="BO21" i="11"/>
  <c r="BQ21" i="11" s="1"/>
  <c r="CC21" i="11"/>
  <c r="CX21" i="5"/>
  <c r="CW22" i="5"/>
  <c r="AX23" i="5"/>
  <c r="I18" i="14"/>
  <c r="R17" i="12"/>
  <c r="Q42" i="12"/>
  <c r="Q43" i="12" s="1"/>
  <c r="Q44" i="12" s="1"/>
  <c r="AD25" i="11"/>
  <c r="AI25" i="11" s="1"/>
  <c r="AO24" i="11"/>
  <c r="AU25" i="11"/>
  <c r="CN25" i="11" s="1"/>
  <c r="Y25" i="11"/>
  <c r="CW22" i="4"/>
  <c r="Y22" i="12" s="1"/>
  <c r="CX21" i="4"/>
  <c r="CY21" i="4" s="1"/>
  <c r="CU21" i="4"/>
  <c r="Z21" i="12"/>
  <c r="Z46" i="12" s="1"/>
  <c r="W21" i="12"/>
  <c r="H19" i="14"/>
  <c r="H19" i="13" s="1"/>
  <c r="E19" i="14"/>
  <c r="G20" i="14"/>
  <c r="G20" i="13" s="1"/>
  <c r="AE25" i="4"/>
  <c r="AJ25" i="4" s="1"/>
  <c r="AP24" i="4"/>
  <c r="AR24" i="4" s="1"/>
  <c r="AV25" i="4"/>
  <c r="CO25" i="4" s="1"/>
  <c r="Z25" i="4"/>
  <c r="AX24" i="4"/>
  <c r="AV25" i="11"/>
  <c r="CO25" i="11" s="1"/>
  <c r="AE25" i="11"/>
  <c r="AJ25" i="11" s="1"/>
  <c r="Z25" i="11"/>
  <c r="AP24" i="11"/>
  <c r="L20" i="14"/>
  <c r="M20" i="13"/>
  <c r="N20" i="13" s="1"/>
  <c r="BW18" i="11"/>
  <c r="BW17" i="5"/>
  <c r="Y44" i="13"/>
  <c r="AA20" i="14"/>
  <c r="P18" i="13"/>
  <c r="P43" i="13" s="1"/>
  <c r="AA21" i="12"/>
  <c r="C20" i="13"/>
  <c r="BQ21" i="4"/>
  <c r="I41" i="13"/>
  <c r="Y46" i="12"/>
  <c r="AA19" i="14"/>
  <c r="AA44" i="14" s="1"/>
  <c r="Y20" i="13"/>
  <c r="Z19" i="13"/>
  <c r="H44" i="12"/>
  <c r="BQ22" i="4"/>
  <c r="BR22" i="4"/>
  <c r="U21" i="14"/>
  <c r="V21" i="13"/>
  <c r="CK19" i="5"/>
  <c r="CY20" i="5"/>
  <c r="CW21" i="5"/>
  <c r="CY21" i="5" l="1"/>
  <c r="I42" i="13"/>
  <c r="BV20" i="5"/>
  <c r="P20" i="14"/>
  <c r="P20" i="13" s="1"/>
  <c r="BQ22" i="1"/>
  <c r="CW23" i="11"/>
  <c r="CT23" i="5"/>
  <c r="CR23" i="5"/>
  <c r="CS23" i="5"/>
  <c r="CS23" i="11"/>
  <c r="CT23" i="11"/>
  <c r="CR23" i="11"/>
  <c r="CX22" i="11"/>
  <c r="CY22" i="11" s="1"/>
  <c r="CU22" i="11"/>
  <c r="CT23" i="4"/>
  <c r="CR23" i="4"/>
  <c r="CS23" i="4"/>
  <c r="BC24" i="1"/>
  <c r="CT24" i="1"/>
  <c r="CR24" i="1"/>
  <c r="CS24" i="1"/>
  <c r="CU23" i="1"/>
  <c r="CX23" i="1"/>
  <c r="CY23" i="1" s="1"/>
  <c r="AA45" i="14"/>
  <c r="Z44" i="13"/>
  <c r="Z45" i="13" s="1"/>
  <c r="AL25" i="4"/>
  <c r="BA25" i="4" s="1"/>
  <c r="BV20" i="11"/>
  <c r="R19" i="14"/>
  <c r="CG21" i="4"/>
  <c r="BN24" i="4"/>
  <c r="BL24" i="4"/>
  <c r="BM24" i="4"/>
  <c r="AQ27" i="1"/>
  <c r="AW28" i="1"/>
  <c r="CP28" i="1" s="1"/>
  <c r="AA28" i="1"/>
  <c r="AF28" i="1"/>
  <c r="AK28" i="1" s="1"/>
  <c r="BY24" i="5"/>
  <c r="BY24" i="11"/>
  <c r="CA24" i="1"/>
  <c r="CB24" i="1"/>
  <c r="BZ24" i="1"/>
  <c r="BO23" i="1"/>
  <c r="BP23" i="1" s="1"/>
  <c r="AV26" i="1"/>
  <c r="CO26" i="1" s="1"/>
  <c r="Z26" i="1"/>
  <c r="AP25" i="1"/>
  <c r="AE26" i="1"/>
  <c r="AJ26" i="1" s="1"/>
  <c r="CB23" i="11"/>
  <c r="CA23" i="11"/>
  <c r="BZ23" i="11"/>
  <c r="BR21" i="11"/>
  <c r="P45" i="14"/>
  <c r="BU21" i="5"/>
  <c r="CU21" i="5"/>
  <c r="BR22" i="1"/>
  <c r="BV22" i="1" s="1"/>
  <c r="BW22" i="1" s="1"/>
  <c r="CF22" i="1"/>
  <c r="CG22" i="1" s="1"/>
  <c r="AR24" i="1"/>
  <c r="BQ23" i="1"/>
  <c r="BY25" i="4"/>
  <c r="BM24" i="1"/>
  <c r="BN24" i="1"/>
  <c r="BL24" i="1"/>
  <c r="AU26" i="1"/>
  <c r="CN26" i="1" s="1"/>
  <c r="AD26" i="1"/>
  <c r="AI26" i="1" s="1"/>
  <c r="AL26" i="1" s="1"/>
  <c r="BA26" i="1" s="1"/>
  <c r="Y26" i="1"/>
  <c r="AO25" i="1"/>
  <c r="AR25" i="1" s="1"/>
  <c r="AX25" i="1"/>
  <c r="BY25" i="1"/>
  <c r="BK25" i="1"/>
  <c r="CQ25" i="1"/>
  <c r="CC23" i="1"/>
  <c r="CF23" i="1" s="1"/>
  <c r="CD23" i="1"/>
  <c r="CB23" i="5"/>
  <c r="CA23" i="5"/>
  <c r="BZ23" i="5"/>
  <c r="BU23" i="1"/>
  <c r="BR23" i="1"/>
  <c r="CE23" i="1"/>
  <c r="BK25" i="4"/>
  <c r="BM23" i="5"/>
  <c r="BN23" i="5"/>
  <c r="BL23" i="5"/>
  <c r="G43" i="13"/>
  <c r="BM23" i="11"/>
  <c r="BN23" i="11"/>
  <c r="BL23" i="11"/>
  <c r="I43" i="13"/>
  <c r="BS21" i="4"/>
  <c r="BS22" i="4"/>
  <c r="R18" i="14"/>
  <c r="Q43" i="14"/>
  <c r="CJ20" i="11"/>
  <c r="CK20" i="11" s="1"/>
  <c r="CG20" i="11"/>
  <c r="CG20" i="5"/>
  <c r="CE21" i="5"/>
  <c r="CF21" i="5"/>
  <c r="CJ21" i="5" s="1"/>
  <c r="CD21" i="5"/>
  <c r="CE21" i="11"/>
  <c r="CF21" i="11"/>
  <c r="CD21" i="11"/>
  <c r="CJ21" i="11" s="1"/>
  <c r="P44" i="13"/>
  <c r="P45" i="13" s="1"/>
  <c r="CI21" i="11"/>
  <c r="CE22" i="4"/>
  <c r="CF22" i="4"/>
  <c r="CJ22" i="4" s="1"/>
  <c r="CD22" i="4"/>
  <c r="CQ24" i="11"/>
  <c r="CQ24" i="5"/>
  <c r="CU22" i="5"/>
  <c r="Q44" i="14"/>
  <c r="G45" i="14"/>
  <c r="H44" i="14"/>
  <c r="AW26" i="4"/>
  <c r="CP26" i="4" s="1"/>
  <c r="AF26" i="4"/>
  <c r="AK26" i="4" s="1"/>
  <c r="AA26" i="4"/>
  <c r="AQ25" i="4"/>
  <c r="AA20" i="13"/>
  <c r="R19" i="13"/>
  <c r="I43" i="14"/>
  <c r="AO26" i="4"/>
  <c r="Y27" i="4"/>
  <c r="AD27" i="4"/>
  <c r="AI27" i="4" s="1"/>
  <c r="AU27" i="4"/>
  <c r="CN27" i="4" s="1"/>
  <c r="AW27" i="11"/>
  <c r="CP27" i="11" s="1"/>
  <c r="AF27" i="11"/>
  <c r="AK27" i="11" s="1"/>
  <c r="AA27" i="11"/>
  <c r="AQ26" i="11"/>
  <c r="Q44" i="13"/>
  <c r="BK24" i="5"/>
  <c r="BK24" i="11"/>
  <c r="H44" i="13"/>
  <c r="R20" i="12"/>
  <c r="Y22" i="14"/>
  <c r="Z21" i="14"/>
  <c r="Z21" i="13" s="1"/>
  <c r="W21" i="14"/>
  <c r="N20" i="14"/>
  <c r="AV26" i="11"/>
  <c r="CO26" i="11" s="1"/>
  <c r="AE26" i="11"/>
  <c r="AJ26" i="11" s="1"/>
  <c r="Z26" i="11"/>
  <c r="AP25" i="11"/>
  <c r="CQ24" i="4"/>
  <c r="AX25" i="4"/>
  <c r="Y26" i="11"/>
  <c r="AD26" i="11"/>
  <c r="AI26" i="11" s="1"/>
  <c r="AO25" i="11"/>
  <c r="AU26" i="11"/>
  <c r="CN26" i="11" s="1"/>
  <c r="BO23" i="4"/>
  <c r="BP23" i="4" s="1"/>
  <c r="L22" i="12"/>
  <c r="M22" i="12"/>
  <c r="AW27" i="5"/>
  <c r="CP27" i="5" s="1"/>
  <c r="AF27" i="5"/>
  <c r="AK27" i="5" s="1"/>
  <c r="AA27" i="5"/>
  <c r="AQ26" i="5"/>
  <c r="D21" i="14"/>
  <c r="BA21" i="5"/>
  <c r="AZ21" i="5" s="1"/>
  <c r="E21" i="12"/>
  <c r="CI21" i="5"/>
  <c r="CJ20" i="5"/>
  <c r="C22" i="12"/>
  <c r="D22" i="12"/>
  <c r="CC22" i="5"/>
  <c r="BO22" i="11"/>
  <c r="BP22" i="11" s="1"/>
  <c r="AO24" i="5"/>
  <c r="AR24" i="5" s="1"/>
  <c r="Y25" i="5"/>
  <c r="AD25" i="5"/>
  <c r="AI25" i="5" s="1"/>
  <c r="AL25" i="5" s="1"/>
  <c r="AU25" i="5"/>
  <c r="CN25" i="5" s="1"/>
  <c r="H20" i="14"/>
  <c r="E20" i="14"/>
  <c r="G21" i="14"/>
  <c r="G21" i="13" s="1"/>
  <c r="V22" i="14"/>
  <c r="Z22" i="14" s="1"/>
  <c r="Y47" i="12"/>
  <c r="AR24" i="11"/>
  <c r="Q45" i="12"/>
  <c r="BP21" i="11"/>
  <c r="BS21" i="11" s="1"/>
  <c r="BQ23" i="4"/>
  <c r="M21" i="14"/>
  <c r="Z45" i="14"/>
  <c r="BW20" i="5"/>
  <c r="BW20" i="11"/>
  <c r="BQ21" i="5"/>
  <c r="AA19" i="13"/>
  <c r="BR22" i="11"/>
  <c r="L21" i="13"/>
  <c r="CJ21" i="4"/>
  <c r="CK21" i="4" s="1"/>
  <c r="CI22" i="4"/>
  <c r="P22" i="12" s="1"/>
  <c r="E20" i="13"/>
  <c r="R18" i="13"/>
  <c r="R43" i="13" s="1"/>
  <c r="Z26" i="4"/>
  <c r="AV26" i="4"/>
  <c r="CO26" i="4" s="1"/>
  <c r="AP25" i="4"/>
  <c r="AR25" i="4" s="1"/>
  <c r="AE26" i="4"/>
  <c r="AJ26" i="4" s="1"/>
  <c r="AX25" i="11"/>
  <c r="R42" i="12"/>
  <c r="R43" i="12" s="1"/>
  <c r="R44" i="12" s="1"/>
  <c r="L21" i="14"/>
  <c r="M21" i="13"/>
  <c r="C21" i="14"/>
  <c r="D21" i="13"/>
  <c r="BA21" i="11"/>
  <c r="AZ21" i="11" s="1"/>
  <c r="BW20" i="4"/>
  <c r="CC23" i="4"/>
  <c r="CI23" i="4"/>
  <c r="V23" i="13"/>
  <c r="U23" i="14"/>
  <c r="CK20" i="4"/>
  <c r="I19" i="14"/>
  <c r="G19" i="13"/>
  <c r="W21" i="13"/>
  <c r="Y22" i="13"/>
  <c r="BU22" i="4"/>
  <c r="G22" i="12" s="1"/>
  <c r="BV21" i="4"/>
  <c r="BW21" i="4" s="1"/>
  <c r="BV22" i="4"/>
  <c r="BU23" i="4"/>
  <c r="BO22" i="5"/>
  <c r="CC22" i="11"/>
  <c r="N21" i="12"/>
  <c r="AX24" i="5"/>
  <c r="R42" i="14"/>
  <c r="U23" i="12"/>
  <c r="U23" i="13"/>
  <c r="V23" i="12"/>
  <c r="CX22" i="4"/>
  <c r="CY22" i="4" s="1"/>
  <c r="CW23" i="4"/>
  <c r="Y23" i="12" s="1"/>
  <c r="CU22" i="4"/>
  <c r="W22" i="13"/>
  <c r="Z22" i="12"/>
  <c r="W22" i="12"/>
  <c r="AV26" i="5"/>
  <c r="CO26" i="5" s="1"/>
  <c r="AE26" i="5"/>
  <c r="AJ26" i="5" s="1"/>
  <c r="Z26" i="5"/>
  <c r="AP25" i="5"/>
  <c r="CX22" i="5"/>
  <c r="CY22" i="5" s="1"/>
  <c r="CW23" i="5"/>
  <c r="Y45" i="13"/>
  <c r="I20" i="14"/>
  <c r="AL25" i="11"/>
  <c r="BR23" i="4"/>
  <c r="C21" i="13"/>
  <c r="Y21" i="14"/>
  <c r="G44" i="13"/>
  <c r="G45" i="13" s="1"/>
  <c r="BR21" i="5"/>
  <c r="AA46" i="12"/>
  <c r="H20" i="12"/>
  <c r="P46" i="12"/>
  <c r="CW25" i="1" l="1"/>
  <c r="CS24" i="5"/>
  <c r="CT24" i="5"/>
  <c r="CR24" i="5"/>
  <c r="CT24" i="11"/>
  <c r="CR24" i="11"/>
  <c r="CS24" i="11"/>
  <c r="CS24" i="4"/>
  <c r="CT24" i="4"/>
  <c r="CR24" i="4"/>
  <c r="BC25" i="1"/>
  <c r="CS25" i="1"/>
  <c r="CT25" i="1"/>
  <c r="CR25" i="1"/>
  <c r="CU24" i="1"/>
  <c r="CX24" i="1"/>
  <c r="CY24" i="1" s="1"/>
  <c r="CK21" i="11"/>
  <c r="H45" i="14"/>
  <c r="CU23" i="11"/>
  <c r="BQ22" i="11"/>
  <c r="BV21" i="5"/>
  <c r="C22" i="13"/>
  <c r="AL26" i="4"/>
  <c r="BA26" i="4" s="1"/>
  <c r="BM25" i="4"/>
  <c r="BN25" i="4"/>
  <c r="BL25" i="4"/>
  <c r="CG23" i="1"/>
  <c r="CJ23" i="1"/>
  <c r="CI24" i="1"/>
  <c r="BZ25" i="1"/>
  <c r="CA25" i="1"/>
  <c r="BY25" i="5"/>
  <c r="BY25" i="11"/>
  <c r="CB25" i="1"/>
  <c r="BO24" i="1"/>
  <c r="BR24" i="1" s="1"/>
  <c r="CA24" i="11"/>
  <c r="CB24" i="11"/>
  <c r="BZ24" i="11"/>
  <c r="BS22" i="1"/>
  <c r="CI23" i="1"/>
  <c r="BM25" i="1"/>
  <c r="BL25" i="1"/>
  <c r="BN25" i="1"/>
  <c r="Y27" i="1"/>
  <c r="AO26" i="1"/>
  <c r="AU27" i="1"/>
  <c r="CN27" i="1" s="1"/>
  <c r="AD27" i="1"/>
  <c r="AI27" i="1" s="1"/>
  <c r="AL27" i="1" s="1"/>
  <c r="BA27" i="1" s="1"/>
  <c r="AX26" i="1"/>
  <c r="BY26" i="1"/>
  <c r="BK26" i="1"/>
  <c r="CQ26" i="1"/>
  <c r="CA25" i="4"/>
  <c r="CB25" i="4"/>
  <c r="BZ25" i="4"/>
  <c r="AV27" i="1"/>
  <c r="CO27" i="1" s="1"/>
  <c r="Z27" i="1"/>
  <c r="AP26" i="1"/>
  <c r="AE27" i="1"/>
  <c r="AJ27" i="1" s="1"/>
  <c r="BV23" i="1"/>
  <c r="BW23" i="1" s="1"/>
  <c r="BU24" i="1"/>
  <c r="BS23" i="1"/>
  <c r="CC24" i="1"/>
  <c r="CF24" i="1" s="1"/>
  <c r="CD24" i="1"/>
  <c r="CB24" i="5"/>
  <c r="BZ24" i="5"/>
  <c r="CA24" i="5"/>
  <c r="AQ28" i="1"/>
  <c r="AW29" i="1"/>
  <c r="CP29" i="1" s="1"/>
  <c r="AA29" i="1"/>
  <c r="AF29" i="1"/>
  <c r="AK29" i="1" s="1"/>
  <c r="G23" i="12"/>
  <c r="CE24" i="1"/>
  <c r="BK26" i="4"/>
  <c r="BY26" i="4"/>
  <c r="CJ22" i="1"/>
  <c r="CK22" i="1" s="1"/>
  <c r="BN24" i="5"/>
  <c r="BL24" i="5"/>
  <c r="BM24" i="5"/>
  <c r="BS21" i="5"/>
  <c r="BN24" i="11"/>
  <c r="BL24" i="11"/>
  <c r="BM24" i="11"/>
  <c r="G46" i="13"/>
  <c r="BS22" i="11"/>
  <c r="G46" i="14"/>
  <c r="BS23" i="4"/>
  <c r="CI22" i="5"/>
  <c r="R43" i="14"/>
  <c r="R44" i="14" s="1"/>
  <c r="P47" i="12"/>
  <c r="CG21" i="5"/>
  <c r="CF22" i="5"/>
  <c r="CD22" i="5"/>
  <c r="CE22" i="5"/>
  <c r="CF22" i="11"/>
  <c r="CD22" i="11"/>
  <c r="CE22" i="11"/>
  <c r="CG21" i="11"/>
  <c r="CF23" i="4"/>
  <c r="CD23" i="4"/>
  <c r="CI24" i="4" s="1"/>
  <c r="CE23" i="4"/>
  <c r="Q21" i="12"/>
  <c r="Q46" i="12" s="1"/>
  <c r="CG22" i="4"/>
  <c r="R45" i="12"/>
  <c r="R44" i="13"/>
  <c r="Z46" i="13"/>
  <c r="I44" i="14"/>
  <c r="I45" i="14" s="1"/>
  <c r="AL26" i="11"/>
  <c r="CQ25" i="11"/>
  <c r="CQ25" i="5"/>
  <c r="Z22" i="13"/>
  <c r="Z46" i="14"/>
  <c r="Z47" i="14" s="1"/>
  <c r="AA27" i="4"/>
  <c r="AW27" i="4"/>
  <c r="CP27" i="4" s="1"/>
  <c r="AF27" i="4"/>
  <c r="AK27" i="4" s="1"/>
  <c r="AQ26" i="4"/>
  <c r="AO27" i="4"/>
  <c r="AU28" i="4"/>
  <c r="CN28" i="4" s="1"/>
  <c r="AD28" i="4"/>
  <c r="AI28" i="4" s="1"/>
  <c r="Y28" i="4"/>
  <c r="BW22" i="4"/>
  <c r="AR25" i="11"/>
  <c r="AW28" i="11"/>
  <c r="CP28" i="11" s="1"/>
  <c r="AA28" i="11"/>
  <c r="AQ27" i="11"/>
  <c r="AF28" i="11"/>
  <c r="AK28" i="11" s="1"/>
  <c r="BU22" i="5"/>
  <c r="BU23" i="11"/>
  <c r="BV22" i="11"/>
  <c r="BK25" i="11"/>
  <c r="BK25" i="5"/>
  <c r="BW21" i="5"/>
  <c r="E21" i="13"/>
  <c r="W23" i="13"/>
  <c r="M22" i="13"/>
  <c r="L22" i="14"/>
  <c r="I20" i="12"/>
  <c r="AA21" i="14"/>
  <c r="AA46" i="14" s="1"/>
  <c r="Y21" i="13"/>
  <c r="AA21" i="13" s="1"/>
  <c r="AP26" i="5"/>
  <c r="Z27" i="5"/>
  <c r="AV27" i="5"/>
  <c r="CO27" i="5" s="1"/>
  <c r="AE27" i="5"/>
  <c r="AJ27" i="5" s="1"/>
  <c r="CW24" i="4"/>
  <c r="Y24" i="12" s="1"/>
  <c r="CX23" i="4"/>
  <c r="CU23" i="4"/>
  <c r="Z23" i="12"/>
  <c r="AA23" i="12" s="1"/>
  <c r="W23" i="12"/>
  <c r="CC23" i="11"/>
  <c r="H21" i="14"/>
  <c r="I21" i="14" s="1"/>
  <c r="E21" i="14"/>
  <c r="N21" i="14"/>
  <c r="Q21" i="14"/>
  <c r="AP26" i="4"/>
  <c r="AE27" i="4"/>
  <c r="AJ27" i="4" s="1"/>
  <c r="AL27" i="4" s="1"/>
  <c r="BA27" i="4" s="1"/>
  <c r="AV27" i="4"/>
  <c r="CO27" i="4" s="1"/>
  <c r="Z27" i="4"/>
  <c r="CC24" i="4"/>
  <c r="AX25" i="5"/>
  <c r="AO25" i="5"/>
  <c r="AR25" i="5" s="1"/>
  <c r="AU26" i="5"/>
  <c r="CN26" i="5" s="1"/>
  <c r="Y26" i="5"/>
  <c r="AD26" i="5"/>
  <c r="AI26" i="5" s="1"/>
  <c r="AL26" i="5" s="1"/>
  <c r="AA28" i="5"/>
  <c r="AW28" i="5"/>
  <c r="CP28" i="5" s="1"/>
  <c r="AF28" i="5"/>
  <c r="AK28" i="5" s="1"/>
  <c r="AQ27" i="5"/>
  <c r="P23" i="12"/>
  <c r="N22" i="12"/>
  <c r="C23" i="12"/>
  <c r="D23" i="12"/>
  <c r="CC23" i="5"/>
  <c r="L23" i="13" s="1"/>
  <c r="V23" i="14"/>
  <c r="AX26" i="11"/>
  <c r="U24" i="13"/>
  <c r="U24" i="12"/>
  <c r="V24" i="12"/>
  <c r="BR22" i="5"/>
  <c r="CY23" i="4"/>
  <c r="BP22" i="5"/>
  <c r="H20" i="13"/>
  <c r="I20" i="13" s="1"/>
  <c r="CI23" i="5"/>
  <c r="BQ22" i="5"/>
  <c r="Y46" i="14"/>
  <c r="Y47" i="14" s="1"/>
  <c r="Z47" i="12"/>
  <c r="Y48" i="12"/>
  <c r="Y23" i="14"/>
  <c r="W22" i="14"/>
  <c r="CK21" i="5"/>
  <c r="P21" i="14"/>
  <c r="AA22" i="12"/>
  <c r="AA47" i="12" s="1"/>
  <c r="CX23" i="11"/>
  <c r="CY23" i="11" s="1"/>
  <c r="CW24" i="11"/>
  <c r="CI22" i="11"/>
  <c r="P22" i="14" s="1"/>
  <c r="H45" i="13"/>
  <c r="V24" i="13"/>
  <c r="U24" i="14"/>
  <c r="BA22" i="5"/>
  <c r="AZ22" i="5" s="1"/>
  <c r="D22" i="14"/>
  <c r="I19" i="13"/>
  <c r="I44" i="13" s="1"/>
  <c r="W23" i="14"/>
  <c r="Z23" i="14"/>
  <c r="L23" i="12"/>
  <c r="M23" i="12"/>
  <c r="BO23" i="11"/>
  <c r="BP23" i="11" s="1"/>
  <c r="AX26" i="4"/>
  <c r="CK22" i="4"/>
  <c r="G46" i="12"/>
  <c r="Q21" i="13"/>
  <c r="N21" i="13"/>
  <c r="AA44" i="13"/>
  <c r="AA45" i="13" s="1"/>
  <c r="AA46" i="13" s="1"/>
  <c r="BV21" i="11"/>
  <c r="BU22" i="11"/>
  <c r="D22" i="13"/>
  <c r="E22" i="13" s="1"/>
  <c r="C22" i="14"/>
  <c r="BA22" i="11"/>
  <c r="AZ22" i="11" s="1"/>
  <c r="H22" i="12"/>
  <c r="I22" i="12" s="1"/>
  <c r="E22" i="12"/>
  <c r="CK20" i="5"/>
  <c r="BU24" i="4"/>
  <c r="BV23" i="4"/>
  <c r="BW23" i="4" s="1"/>
  <c r="BO23" i="5"/>
  <c r="BP23" i="5" s="1"/>
  <c r="CX23" i="5"/>
  <c r="CY23" i="5" s="1"/>
  <c r="CW24" i="5"/>
  <c r="AU27" i="11"/>
  <c r="CN27" i="11" s="1"/>
  <c r="Y27" i="11"/>
  <c r="AD27" i="11"/>
  <c r="AI27" i="11" s="1"/>
  <c r="AO26" i="11"/>
  <c r="CQ25" i="4"/>
  <c r="Z27" i="11"/>
  <c r="AV27" i="11"/>
  <c r="CO27" i="11" s="1"/>
  <c r="AE27" i="11"/>
  <c r="AJ27" i="11" s="1"/>
  <c r="AP26" i="11"/>
  <c r="BO24" i="4"/>
  <c r="P48" i="12"/>
  <c r="BR23" i="11"/>
  <c r="R21" i="12"/>
  <c r="H45" i="12"/>
  <c r="M22" i="14"/>
  <c r="H21" i="12"/>
  <c r="L22" i="13"/>
  <c r="BQ23" i="5"/>
  <c r="BR23" i="5"/>
  <c r="Q20" i="14"/>
  <c r="AA22" i="14"/>
  <c r="BQ23" i="11" l="1"/>
  <c r="Q22" i="12"/>
  <c r="R22" i="12" s="1"/>
  <c r="AR26" i="4"/>
  <c r="BQ24" i="1"/>
  <c r="BS24" i="1" s="1"/>
  <c r="BP24" i="1"/>
  <c r="CW26" i="1"/>
  <c r="CT25" i="5"/>
  <c r="CR25" i="5"/>
  <c r="CS25" i="5"/>
  <c r="CS25" i="11"/>
  <c r="CT25" i="11"/>
  <c r="CR25" i="11"/>
  <c r="CX25" i="11" s="1"/>
  <c r="CT25" i="4"/>
  <c r="CR25" i="4"/>
  <c r="CS25" i="4"/>
  <c r="BC26" i="1"/>
  <c r="CT26" i="1"/>
  <c r="CR26" i="1"/>
  <c r="CW27" i="1" s="1"/>
  <c r="CS26" i="1"/>
  <c r="CU25" i="1"/>
  <c r="CX25" i="1"/>
  <c r="CY25" i="1" s="1"/>
  <c r="CU24" i="11"/>
  <c r="CG22" i="5"/>
  <c r="BN26" i="4"/>
  <c r="BL26" i="4"/>
  <c r="BM26" i="4"/>
  <c r="Z28" i="1"/>
  <c r="AP27" i="1"/>
  <c r="AE28" i="1"/>
  <c r="AJ28" i="1" s="1"/>
  <c r="AV28" i="1"/>
  <c r="CO28" i="1" s="1"/>
  <c r="BN26" i="1"/>
  <c r="BL26" i="1"/>
  <c r="BO26" i="1" s="1"/>
  <c r="BP26" i="1" s="1"/>
  <c r="BM26" i="1"/>
  <c r="AX27" i="1"/>
  <c r="BY27" i="1"/>
  <c r="BK27" i="1"/>
  <c r="CQ27" i="1"/>
  <c r="AU28" i="1"/>
  <c r="CN28" i="1" s="1"/>
  <c r="AD28" i="1"/>
  <c r="AI28" i="1" s="1"/>
  <c r="AL28" i="1" s="1"/>
  <c r="BA28" i="1" s="1"/>
  <c r="Y28" i="1"/>
  <c r="AO27" i="1"/>
  <c r="BO25" i="1"/>
  <c r="BP25" i="1" s="1"/>
  <c r="CB25" i="11"/>
  <c r="CA25" i="11"/>
  <c r="BZ25" i="11"/>
  <c r="G24" i="12"/>
  <c r="CU24" i="5"/>
  <c r="CK23" i="1"/>
  <c r="BK27" i="4"/>
  <c r="BY27" i="4"/>
  <c r="CB26" i="4"/>
  <c r="BZ26" i="4"/>
  <c r="CA26" i="4"/>
  <c r="AQ29" i="1"/>
  <c r="AW30" i="1"/>
  <c r="CP30" i="1" s="1"/>
  <c r="AA30" i="1"/>
  <c r="AF30" i="1"/>
  <c r="AK30" i="1" s="1"/>
  <c r="CI25" i="1"/>
  <c r="CG24" i="1"/>
  <c r="CJ24" i="1"/>
  <c r="CK24" i="1" s="1"/>
  <c r="BY26" i="5"/>
  <c r="BY26" i="11"/>
  <c r="CB26" i="1"/>
  <c r="BZ26" i="1"/>
  <c r="CA26" i="1"/>
  <c r="BU25" i="1"/>
  <c r="BV24" i="1"/>
  <c r="BW24" i="1" s="1"/>
  <c r="CB25" i="5"/>
  <c r="CA25" i="5"/>
  <c r="BZ25" i="5"/>
  <c r="CC25" i="1"/>
  <c r="CE25" i="1" s="1"/>
  <c r="AR26" i="1"/>
  <c r="BR25" i="1"/>
  <c r="CF25" i="1"/>
  <c r="BM25" i="5"/>
  <c r="BN25" i="5"/>
  <c r="BL25" i="5"/>
  <c r="BM25" i="11"/>
  <c r="BN25" i="11"/>
  <c r="BL25" i="11"/>
  <c r="BS22" i="5"/>
  <c r="BS23" i="5"/>
  <c r="H46" i="14"/>
  <c r="BS23" i="11"/>
  <c r="H21" i="13"/>
  <c r="I21" i="13" s="1"/>
  <c r="I45" i="13"/>
  <c r="CG23" i="4"/>
  <c r="CG22" i="11"/>
  <c r="I46" i="14"/>
  <c r="CE23" i="5"/>
  <c r="CF23" i="5"/>
  <c r="CD23" i="5"/>
  <c r="CI24" i="5" s="1"/>
  <c r="CE23" i="11"/>
  <c r="CF23" i="11"/>
  <c r="CJ23" i="11" s="1"/>
  <c r="CD23" i="11"/>
  <c r="CE24" i="4"/>
  <c r="CF24" i="4"/>
  <c r="CD24" i="4"/>
  <c r="CJ24" i="4" s="1"/>
  <c r="CK24" i="4" s="1"/>
  <c r="CJ23" i="4"/>
  <c r="CK23" i="4" s="1"/>
  <c r="CU23" i="5"/>
  <c r="Y46" i="13"/>
  <c r="Y47" i="13" s="1"/>
  <c r="Z47" i="13"/>
  <c r="AA48" i="12"/>
  <c r="Z48" i="12"/>
  <c r="M23" i="14"/>
  <c r="CQ26" i="11"/>
  <c r="CQ26" i="5"/>
  <c r="AA22" i="13"/>
  <c r="AA47" i="13" s="1"/>
  <c r="Z48" i="14"/>
  <c r="AW28" i="4"/>
  <c r="CP28" i="4" s="1"/>
  <c r="AF28" i="4"/>
  <c r="AK28" i="4" s="1"/>
  <c r="AA28" i="4"/>
  <c r="AQ27" i="4"/>
  <c r="Y48" i="14"/>
  <c r="Z23" i="13"/>
  <c r="AW29" i="11"/>
  <c r="CP29" i="11" s="1"/>
  <c r="AF29" i="11"/>
  <c r="AK29" i="11" s="1"/>
  <c r="AQ28" i="11"/>
  <c r="AA29" i="11"/>
  <c r="AO28" i="4"/>
  <c r="AD29" i="4"/>
  <c r="AI29" i="4" s="1"/>
  <c r="AU29" i="4"/>
  <c r="CN29" i="4" s="1"/>
  <c r="Y29" i="4"/>
  <c r="BV23" i="11"/>
  <c r="BU24" i="11"/>
  <c r="P22" i="13"/>
  <c r="Q20" i="13"/>
  <c r="Q45" i="14"/>
  <c r="Q46" i="14" s="1"/>
  <c r="R20" i="14"/>
  <c r="BO24" i="11"/>
  <c r="BP24" i="11" s="1"/>
  <c r="V25" i="12"/>
  <c r="U25" i="12"/>
  <c r="AO27" i="11"/>
  <c r="AU28" i="11"/>
  <c r="CN28" i="11" s="1"/>
  <c r="Y28" i="11"/>
  <c r="AD28" i="11"/>
  <c r="AI28" i="11" s="1"/>
  <c r="D23" i="14"/>
  <c r="BA23" i="5"/>
  <c r="AZ23" i="5" s="1"/>
  <c r="H22" i="14"/>
  <c r="H22" i="13" s="1"/>
  <c r="E22" i="14"/>
  <c r="BW22" i="11"/>
  <c r="CI23" i="11"/>
  <c r="CJ22" i="11"/>
  <c r="BO24" i="5"/>
  <c r="BP24" i="5" s="1"/>
  <c r="Z24" i="12"/>
  <c r="AA24" i="12" s="1"/>
  <c r="W24" i="12"/>
  <c r="AX26" i="5"/>
  <c r="AE28" i="4"/>
  <c r="AJ28" i="4" s="1"/>
  <c r="AL28" i="4" s="1"/>
  <c r="BA28" i="4" s="1"/>
  <c r="Z28" i="4"/>
  <c r="AV28" i="4"/>
  <c r="CO28" i="4" s="1"/>
  <c r="AP27" i="4"/>
  <c r="AR27" i="4" s="1"/>
  <c r="U25" i="14"/>
  <c r="V25" i="13"/>
  <c r="V24" i="14"/>
  <c r="Z24" i="14" s="1"/>
  <c r="Z49" i="14" s="1"/>
  <c r="AP27" i="5"/>
  <c r="Z28" i="5"/>
  <c r="AV28" i="5"/>
  <c r="CO28" i="5" s="1"/>
  <c r="AE28" i="5"/>
  <c r="AJ28" i="5" s="1"/>
  <c r="I45" i="12"/>
  <c r="N22" i="14"/>
  <c r="BP24" i="4"/>
  <c r="AR26" i="11"/>
  <c r="Y24" i="14"/>
  <c r="Y24" i="13" s="1"/>
  <c r="BR24" i="4"/>
  <c r="H46" i="13"/>
  <c r="AA23" i="14"/>
  <c r="Y23" i="13"/>
  <c r="BQ24" i="5"/>
  <c r="G22" i="14"/>
  <c r="G22" i="13" s="1"/>
  <c r="CJ22" i="5"/>
  <c r="BW23" i="11"/>
  <c r="CW25" i="11"/>
  <c r="N22" i="13"/>
  <c r="C24" i="13"/>
  <c r="D24" i="12"/>
  <c r="C24" i="12"/>
  <c r="CC24" i="11"/>
  <c r="AV28" i="11"/>
  <c r="CO28" i="11" s="1"/>
  <c r="AE28" i="11"/>
  <c r="AJ28" i="11" s="1"/>
  <c r="Z28" i="11"/>
  <c r="AP27" i="11"/>
  <c r="AX27" i="11"/>
  <c r="BV23" i="5"/>
  <c r="BU24" i="5"/>
  <c r="BW21" i="11"/>
  <c r="BK26" i="11"/>
  <c r="BK26" i="5"/>
  <c r="CQ26" i="4"/>
  <c r="BA23" i="11"/>
  <c r="AZ23" i="11" s="1"/>
  <c r="D23" i="13"/>
  <c r="C23" i="14"/>
  <c r="N23" i="12"/>
  <c r="P24" i="12"/>
  <c r="Q23" i="12"/>
  <c r="W24" i="14"/>
  <c r="R21" i="14"/>
  <c r="P46" i="14"/>
  <c r="P47" i="14" s="1"/>
  <c r="P21" i="13"/>
  <c r="BU23" i="5"/>
  <c r="BV22" i="5"/>
  <c r="CC24" i="5"/>
  <c r="CW25" i="4"/>
  <c r="CX24" i="4"/>
  <c r="CY24" i="4" s="1"/>
  <c r="CU24" i="4"/>
  <c r="W24" i="13"/>
  <c r="E23" i="12"/>
  <c r="H23" i="12"/>
  <c r="AW29" i="5"/>
  <c r="CP29" i="5" s="1"/>
  <c r="AF29" i="5"/>
  <c r="AK29" i="5" s="1"/>
  <c r="AA29" i="5"/>
  <c r="AQ28" i="5"/>
  <c r="AU27" i="5"/>
  <c r="CN27" i="5" s="1"/>
  <c r="AO26" i="5"/>
  <c r="AR26" i="5" s="1"/>
  <c r="AD27" i="5"/>
  <c r="AI27" i="5" s="1"/>
  <c r="AL27" i="5" s="1"/>
  <c r="Y27" i="5"/>
  <c r="L24" i="12"/>
  <c r="M24" i="12"/>
  <c r="AX27" i="4"/>
  <c r="CW26" i="11"/>
  <c r="M23" i="13"/>
  <c r="N23" i="13" s="1"/>
  <c r="L23" i="14"/>
  <c r="CW25" i="5"/>
  <c r="CX24" i="5"/>
  <c r="CY24" i="5" s="1"/>
  <c r="BO25" i="4"/>
  <c r="BP25" i="4" s="1"/>
  <c r="H46" i="12"/>
  <c r="H47" i="12" s="1"/>
  <c r="H48" i="12" s="1"/>
  <c r="R46" i="12"/>
  <c r="BQ24" i="11"/>
  <c r="AL27" i="11"/>
  <c r="I23" i="12"/>
  <c r="G47" i="12"/>
  <c r="G48" i="12" s="1"/>
  <c r="I21" i="12"/>
  <c r="BQ24" i="4"/>
  <c r="CK22" i="11"/>
  <c r="Y49" i="12"/>
  <c r="C23" i="13"/>
  <c r="AA47" i="14"/>
  <c r="CX24" i="11"/>
  <c r="CY24" i="11" s="1"/>
  <c r="Q47" i="12" l="1"/>
  <c r="R47" i="12"/>
  <c r="BQ25" i="1"/>
  <c r="BV25" i="1" s="1"/>
  <c r="BW25" i="1" s="1"/>
  <c r="AR27" i="1"/>
  <c r="Z48" i="13"/>
  <c r="CS26" i="5"/>
  <c r="CT26" i="5"/>
  <c r="CR26" i="5"/>
  <c r="CT26" i="11"/>
  <c r="CR26" i="11"/>
  <c r="CS26" i="11"/>
  <c r="CW27" i="11" s="1"/>
  <c r="CS26" i="4"/>
  <c r="CT26" i="4"/>
  <c r="CR26" i="4"/>
  <c r="CU26" i="1"/>
  <c r="CX26" i="1"/>
  <c r="CY26" i="1" s="1"/>
  <c r="BC27" i="1"/>
  <c r="CS27" i="1"/>
  <c r="CT27" i="1"/>
  <c r="CR27" i="1"/>
  <c r="AA49" i="12"/>
  <c r="CJ23" i="5"/>
  <c r="CK23" i="5" s="1"/>
  <c r="BU26" i="1"/>
  <c r="BS25" i="1"/>
  <c r="CA26" i="5"/>
  <c r="CB26" i="5"/>
  <c r="BZ26" i="5"/>
  <c r="BM27" i="4"/>
  <c r="BN27" i="4"/>
  <c r="BL27" i="4"/>
  <c r="CA27" i="1"/>
  <c r="CB27" i="1"/>
  <c r="BY27" i="5"/>
  <c r="BY27" i="11"/>
  <c r="BZ27" i="1"/>
  <c r="AV29" i="1"/>
  <c r="CO29" i="1" s="1"/>
  <c r="Z29" i="1"/>
  <c r="AP28" i="1"/>
  <c r="AE29" i="1"/>
  <c r="AJ29" i="1" s="1"/>
  <c r="CQ27" i="11"/>
  <c r="CD25" i="1"/>
  <c r="CE26" i="1"/>
  <c r="BQ26" i="1"/>
  <c r="BR26" i="1"/>
  <c r="BS26" i="1" s="1"/>
  <c r="BK28" i="4"/>
  <c r="BY28" i="4"/>
  <c r="CC26" i="1"/>
  <c r="CF26" i="1" s="1"/>
  <c r="CD26" i="1"/>
  <c r="CB26" i="11"/>
  <c r="BZ26" i="11"/>
  <c r="CA26" i="11"/>
  <c r="AW31" i="1"/>
  <c r="CP31" i="1" s="1"/>
  <c r="AA31" i="1"/>
  <c r="AF31" i="1"/>
  <c r="AK31" i="1" s="1"/>
  <c r="AQ30" i="1"/>
  <c r="CA27" i="4"/>
  <c r="CB27" i="4"/>
  <c r="BZ27" i="4"/>
  <c r="AU29" i="1"/>
  <c r="CN29" i="1" s="1"/>
  <c r="AO28" i="1"/>
  <c r="AR28" i="1" s="1"/>
  <c r="Y29" i="1"/>
  <c r="AD29" i="1"/>
  <c r="AI29" i="1" s="1"/>
  <c r="AL29" i="1" s="1"/>
  <c r="BA29" i="1" s="1"/>
  <c r="AX28" i="1"/>
  <c r="CW28" i="1"/>
  <c r="BY28" i="1"/>
  <c r="BK28" i="1"/>
  <c r="CQ28" i="1"/>
  <c r="BM27" i="1"/>
  <c r="BN27" i="1"/>
  <c r="BL27" i="1"/>
  <c r="BU27" i="1"/>
  <c r="BS24" i="4"/>
  <c r="BN26" i="11"/>
  <c r="BL26" i="11"/>
  <c r="BM26" i="11"/>
  <c r="BN26" i="5"/>
  <c r="BL26" i="5"/>
  <c r="BM26" i="5"/>
  <c r="I46" i="13"/>
  <c r="BR24" i="5"/>
  <c r="BS24" i="5" s="1"/>
  <c r="BR24" i="11"/>
  <c r="BS24" i="11" s="1"/>
  <c r="H47" i="14"/>
  <c r="G49" i="12"/>
  <c r="CK23" i="11"/>
  <c r="CI25" i="4"/>
  <c r="P25" i="12" s="1"/>
  <c r="CG23" i="5"/>
  <c r="CI24" i="11"/>
  <c r="P24" i="14" s="1"/>
  <c r="P24" i="13" s="1"/>
  <c r="L24" i="13"/>
  <c r="CF24" i="5"/>
  <c r="CD24" i="5"/>
  <c r="CE24" i="5"/>
  <c r="M24" i="14"/>
  <c r="CG23" i="11"/>
  <c r="CF24" i="11"/>
  <c r="CD24" i="11"/>
  <c r="CI25" i="11" s="1"/>
  <c r="CE24" i="11"/>
  <c r="CG24" i="4"/>
  <c r="CU25" i="11"/>
  <c r="Z49" i="12"/>
  <c r="CQ28" i="11"/>
  <c r="CQ27" i="5"/>
  <c r="Y49" i="14"/>
  <c r="AA48" i="14"/>
  <c r="AA23" i="13"/>
  <c r="AA48" i="13" s="1"/>
  <c r="AA29" i="4"/>
  <c r="AQ28" i="4"/>
  <c r="AF29" i="4"/>
  <c r="AK29" i="4" s="1"/>
  <c r="AW29" i="4"/>
  <c r="CP29" i="4" s="1"/>
  <c r="Y48" i="13"/>
  <c r="Y49" i="13" s="1"/>
  <c r="AU30" i="4"/>
  <c r="CN30" i="4" s="1"/>
  <c r="AO29" i="4"/>
  <c r="Y30" i="4"/>
  <c r="AD30" i="4"/>
  <c r="AI30" i="4" s="1"/>
  <c r="AW30" i="11"/>
  <c r="CP30" i="11" s="1"/>
  <c r="AF30" i="11"/>
  <c r="AK30" i="11" s="1"/>
  <c r="AA30" i="11"/>
  <c r="AQ29" i="11"/>
  <c r="BK27" i="5"/>
  <c r="BK27" i="11"/>
  <c r="BV24" i="5"/>
  <c r="BW24" i="5" s="1"/>
  <c r="E23" i="13"/>
  <c r="N23" i="14"/>
  <c r="Q23" i="14"/>
  <c r="Q23" i="13" s="1"/>
  <c r="CQ27" i="4"/>
  <c r="N24" i="12"/>
  <c r="Q24" i="12"/>
  <c r="R24" i="12" s="1"/>
  <c r="AX27" i="5"/>
  <c r="AA30" i="5"/>
  <c r="AW30" i="5"/>
  <c r="CP30" i="5" s="1"/>
  <c r="AF30" i="5"/>
  <c r="AK30" i="5" s="1"/>
  <c r="AQ29" i="5"/>
  <c r="BO26" i="4"/>
  <c r="BP26" i="4" s="1"/>
  <c r="E24" i="12"/>
  <c r="CK22" i="5"/>
  <c r="I22" i="13"/>
  <c r="G47" i="13"/>
  <c r="I22" i="14"/>
  <c r="I47" i="14" s="1"/>
  <c r="G47" i="14"/>
  <c r="BV24" i="4"/>
  <c r="BW24" i="4" s="1"/>
  <c r="BU25" i="4"/>
  <c r="G25" i="12" s="1"/>
  <c r="BO25" i="11"/>
  <c r="BP25" i="11" s="1"/>
  <c r="AV29" i="4"/>
  <c r="CO29" i="4" s="1"/>
  <c r="Z29" i="4"/>
  <c r="AP28" i="4"/>
  <c r="AR28" i="4" s="1"/>
  <c r="AE29" i="4"/>
  <c r="AJ29" i="4" s="1"/>
  <c r="V25" i="14"/>
  <c r="W25" i="14" s="1"/>
  <c r="CC25" i="4"/>
  <c r="AX28" i="11"/>
  <c r="CX25" i="4"/>
  <c r="CY25" i="4" s="1"/>
  <c r="CW26" i="4"/>
  <c r="Y26" i="12" s="1"/>
  <c r="CU25" i="4"/>
  <c r="Z25" i="12"/>
  <c r="Z50" i="12" s="1"/>
  <c r="W25" i="12"/>
  <c r="C24" i="14"/>
  <c r="D24" i="13"/>
  <c r="E24" i="13" s="1"/>
  <c r="BA24" i="11"/>
  <c r="AZ24" i="11" s="1"/>
  <c r="CC26" i="4"/>
  <c r="BQ25" i="4"/>
  <c r="Z24" i="13"/>
  <c r="AA24" i="13" s="1"/>
  <c r="BW23" i="5"/>
  <c r="H47" i="13"/>
  <c r="BR25" i="11"/>
  <c r="Q22" i="14"/>
  <c r="Q47" i="14" s="1"/>
  <c r="P23" i="14"/>
  <c r="P48" i="14" s="1"/>
  <c r="G23" i="14"/>
  <c r="AL28" i="11"/>
  <c r="U25" i="13"/>
  <c r="C25" i="12"/>
  <c r="D25" i="12"/>
  <c r="AU28" i="5"/>
  <c r="CN28" i="5" s="1"/>
  <c r="AO27" i="5"/>
  <c r="AR27" i="5" s="1"/>
  <c r="AD28" i="5"/>
  <c r="AI28" i="5" s="1"/>
  <c r="AL28" i="5" s="1"/>
  <c r="Y28" i="5"/>
  <c r="BW22" i="5"/>
  <c r="R21" i="13"/>
  <c r="P46" i="13"/>
  <c r="P47" i="13" s="1"/>
  <c r="H23" i="14"/>
  <c r="H23" i="13" s="1"/>
  <c r="E23" i="14"/>
  <c r="G24" i="14"/>
  <c r="G24" i="13" s="1"/>
  <c r="V26" i="12"/>
  <c r="U26" i="12"/>
  <c r="Z29" i="11"/>
  <c r="AV29" i="11"/>
  <c r="CO29" i="11" s="1"/>
  <c r="AE29" i="11"/>
  <c r="AJ29" i="11" s="1"/>
  <c r="AP28" i="11"/>
  <c r="M24" i="13"/>
  <c r="N24" i="13" s="1"/>
  <c r="L24" i="14"/>
  <c r="CC25" i="11"/>
  <c r="BO25" i="5"/>
  <c r="BR25" i="5" s="1"/>
  <c r="CC25" i="5"/>
  <c r="AP28" i="5"/>
  <c r="AV29" i="5"/>
  <c r="CO29" i="5" s="1"/>
  <c r="AE29" i="5"/>
  <c r="AJ29" i="5" s="1"/>
  <c r="Z29" i="5"/>
  <c r="AX28" i="4"/>
  <c r="CX25" i="5"/>
  <c r="CY25" i="5" s="1"/>
  <c r="V26" i="13"/>
  <c r="BA24" i="5"/>
  <c r="AZ24" i="5" s="1"/>
  <c r="D24" i="14"/>
  <c r="Y29" i="11"/>
  <c r="AD29" i="11"/>
  <c r="AI29" i="11" s="1"/>
  <c r="AO28" i="11"/>
  <c r="AR28" i="11" s="1"/>
  <c r="AU29" i="11"/>
  <c r="CN29" i="11" s="1"/>
  <c r="BU25" i="11"/>
  <c r="R45" i="14"/>
  <c r="R46" i="14" s="1"/>
  <c r="R20" i="13"/>
  <c r="R45" i="13" s="1"/>
  <c r="Q45" i="13"/>
  <c r="Q46" i="13" s="1"/>
  <c r="Y25" i="14"/>
  <c r="CY25" i="11"/>
  <c r="BR25" i="4"/>
  <c r="R23" i="12"/>
  <c r="AA24" i="14"/>
  <c r="P49" i="12"/>
  <c r="Q48" i="12"/>
  <c r="I46" i="12"/>
  <c r="I47" i="12" s="1"/>
  <c r="I48" i="12" s="1"/>
  <c r="Y25" i="12"/>
  <c r="Y50" i="12" s="1"/>
  <c r="AR27" i="11"/>
  <c r="Z25" i="14" l="1"/>
  <c r="Z50" i="14" s="1"/>
  <c r="AL29" i="4"/>
  <c r="BA29" i="4" s="1"/>
  <c r="BV26" i="1"/>
  <c r="BW26" i="1" s="1"/>
  <c r="CT27" i="5"/>
  <c r="CR27" i="5"/>
  <c r="CS27" i="5"/>
  <c r="CT28" i="11"/>
  <c r="CR28" i="11"/>
  <c r="CS28" i="11"/>
  <c r="CS27" i="11"/>
  <c r="CT27" i="11"/>
  <c r="CX27" i="11" s="1"/>
  <c r="CY27" i="11" s="1"/>
  <c r="CR27" i="11"/>
  <c r="CT27" i="4"/>
  <c r="CR27" i="4"/>
  <c r="CS27" i="4"/>
  <c r="BC28" i="1"/>
  <c r="CT28" i="1"/>
  <c r="CR28" i="1"/>
  <c r="CS28" i="1"/>
  <c r="CU27" i="1"/>
  <c r="CX27" i="1"/>
  <c r="CY27" i="1" s="1"/>
  <c r="CU26" i="11"/>
  <c r="BM28" i="1"/>
  <c r="BN28" i="1"/>
  <c r="BL28" i="1"/>
  <c r="Y30" i="1"/>
  <c r="AD30" i="1"/>
  <c r="AI30" i="1" s="1"/>
  <c r="AU30" i="1"/>
  <c r="CN30" i="1" s="1"/>
  <c r="AO29" i="1"/>
  <c r="AX29" i="1"/>
  <c r="CW29" i="1"/>
  <c r="BY29" i="1"/>
  <c r="BK29" i="1"/>
  <c r="CQ29" i="1"/>
  <c r="AW32" i="1"/>
  <c r="CP32" i="1" s="1"/>
  <c r="AQ31" i="1"/>
  <c r="AF32" i="1"/>
  <c r="AK32" i="1" s="1"/>
  <c r="AA32" i="1"/>
  <c r="BN28" i="4"/>
  <c r="BL28" i="4"/>
  <c r="BM28" i="4"/>
  <c r="CJ25" i="1"/>
  <c r="CK25" i="1" s="1"/>
  <c r="CG25" i="1"/>
  <c r="CI26" i="1"/>
  <c r="AV30" i="1"/>
  <c r="CO30" i="1" s="1"/>
  <c r="Z30" i="1"/>
  <c r="AP29" i="1"/>
  <c r="AE30" i="1"/>
  <c r="AJ30" i="1" s="1"/>
  <c r="CC27" i="1"/>
  <c r="CD27" i="1" s="1"/>
  <c r="CB27" i="5"/>
  <c r="CA27" i="5"/>
  <c r="BZ27" i="5"/>
  <c r="CW26" i="5"/>
  <c r="Y26" i="14" s="1"/>
  <c r="Y26" i="13" s="1"/>
  <c r="BO27" i="1"/>
  <c r="BP27" i="1" s="1"/>
  <c r="CE27" i="1"/>
  <c r="BK29" i="4"/>
  <c r="BY28" i="5"/>
  <c r="BY28" i="11"/>
  <c r="CA28" i="1"/>
  <c r="CB28" i="1"/>
  <c r="BZ28" i="1"/>
  <c r="CI27" i="1"/>
  <c r="CJ26" i="1"/>
  <c r="CG26" i="1"/>
  <c r="CB28" i="4"/>
  <c r="BZ28" i="4"/>
  <c r="CA28" i="4"/>
  <c r="CB27" i="11"/>
  <c r="CA27" i="11"/>
  <c r="BZ27" i="11"/>
  <c r="BS25" i="4"/>
  <c r="BR27" i="1"/>
  <c r="CF27" i="1"/>
  <c r="BY29" i="4"/>
  <c r="I47" i="13"/>
  <c r="BR26" i="4"/>
  <c r="BV24" i="11"/>
  <c r="BW24" i="11" s="1"/>
  <c r="BU25" i="5"/>
  <c r="G25" i="14" s="1"/>
  <c r="BM27" i="11"/>
  <c r="BN27" i="11"/>
  <c r="BL27" i="11"/>
  <c r="BM27" i="5"/>
  <c r="BN27" i="5"/>
  <c r="BL27" i="5"/>
  <c r="BQ26" i="4"/>
  <c r="BS26" i="4" s="1"/>
  <c r="H48" i="14"/>
  <c r="Q49" i="12"/>
  <c r="CG24" i="11"/>
  <c r="CG24" i="5"/>
  <c r="CE25" i="5"/>
  <c r="CF25" i="5"/>
  <c r="CD25" i="5"/>
  <c r="CE25" i="11"/>
  <c r="CF25" i="11"/>
  <c r="CD25" i="11"/>
  <c r="CI26" i="11" s="1"/>
  <c r="P49" i="14"/>
  <c r="CJ24" i="11"/>
  <c r="CK24" i="11" s="1"/>
  <c r="CF25" i="4"/>
  <c r="CD25" i="4"/>
  <c r="CI26" i="4" s="1"/>
  <c r="CE25" i="4"/>
  <c r="CE26" i="4"/>
  <c r="CF26" i="4"/>
  <c r="CD26" i="4"/>
  <c r="CJ26" i="4" s="1"/>
  <c r="R46" i="13"/>
  <c r="AA25" i="14"/>
  <c r="AA50" i="14" s="1"/>
  <c r="CU25" i="5"/>
  <c r="P50" i="12"/>
  <c r="AL29" i="11"/>
  <c r="BQ25" i="11"/>
  <c r="BU26" i="11" s="1"/>
  <c r="CQ28" i="5"/>
  <c r="Q48" i="14"/>
  <c r="AA49" i="14"/>
  <c r="AA30" i="4"/>
  <c r="AQ29" i="4"/>
  <c r="AW30" i="4"/>
  <c r="CP30" i="4" s="1"/>
  <c r="AF30" i="4"/>
  <c r="AK30" i="4" s="1"/>
  <c r="AQ30" i="11"/>
  <c r="AW31" i="11"/>
  <c r="CP31" i="11" s="1"/>
  <c r="AA31" i="11"/>
  <c r="AF31" i="11"/>
  <c r="AK31" i="11" s="1"/>
  <c r="Y31" i="4"/>
  <c r="AU31" i="4"/>
  <c r="CN31" i="4" s="1"/>
  <c r="AO30" i="4"/>
  <c r="AD31" i="4"/>
  <c r="AI31" i="4" s="1"/>
  <c r="Y51" i="12"/>
  <c r="U26" i="14"/>
  <c r="M25" i="14"/>
  <c r="BU26" i="4"/>
  <c r="G26" i="12" s="1"/>
  <c r="BU27" i="4"/>
  <c r="Y30" i="11"/>
  <c r="AD30" i="11"/>
  <c r="AI30" i="11" s="1"/>
  <c r="AO29" i="11"/>
  <c r="AU30" i="11"/>
  <c r="CN30" i="11" s="1"/>
  <c r="V26" i="14"/>
  <c r="CQ28" i="4"/>
  <c r="AP29" i="5"/>
  <c r="AV30" i="5"/>
  <c r="CO30" i="5" s="1"/>
  <c r="AE30" i="5"/>
  <c r="AJ30" i="5" s="1"/>
  <c r="Z30" i="5"/>
  <c r="L25" i="14"/>
  <c r="M25" i="13"/>
  <c r="Z30" i="11"/>
  <c r="AV30" i="11"/>
  <c r="CO30" i="11" s="1"/>
  <c r="AE30" i="11"/>
  <c r="AJ30" i="11" s="1"/>
  <c r="AP29" i="11"/>
  <c r="BO26" i="11"/>
  <c r="BP26" i="11" s="1"/>
  <c r="CU26" i="4"/>
  <c r="CW27" i="4"/>
  <c r="CX26" i="4"/>
  <c r="CY26" i="4" s="1"/>
  <c r="Y27" i="12"/>
  <c r="Z26" i="12"/>
  <c r="Z51" i="12" s="1"/>
  <c r="W26" i="12"/>
  <c r="AX28" i="5"/>
  <c r="CC27" i="4"/>
  <c r="E25" i="12"/>
  <c r="R23" i="14"/>
  <c r="P23" i="13"/>
  <c r="R23" i="13" s="1"/>
  <c r="L26" i="12"/>
  <c r="M26" i="12"/>
  <c r="E24" i="14"/>
  <c r="H24" i="14"/>
  <c r="H49" i="14" s="1"/>
  <c r="AX29" i="4"/>
  <c r="C25" i="14"/>
  <c r="D25" i="13"/>
  <c r="BA25" i="11"/>
  <c r="AZ25" i="11" s="1"/>
  <c r="BO26" i="5"/>
  <c r="BQ26" i="5" s="1"/>
  <c r="AA31" i="5"/>
  <c r="AW31" i="5"/>
  <c r="CP31" i="5" s="1"/>
  <c r="AF31" i="5"/>
  <c r="AK31" i="5" s="1"/>
  <c r="AQ30" i="5"/>
  <c r="U27" i="12"/>
  <c r="V27" i="12"/>
  <c r="BO27" i="4"/>
  <c r="BR27" i="4" s="1"/>
  <c r="BP25" i="5"/>
  <c r="BQ26" i="11"/>
  <c r="U26" i="13"/>
  <c r="H24" i="12"/>
  <c r="BR26" i="5"/>
  <c r="CX26" i="11"/>
  <c r="CY26" i="11" s="1"/>
  <c r="BV25" i="4"/>
  <c r="H25" i="12" s="1"/>
  <c r="AA25" i="12"/>
  <c r="AA50" i="12" s="1"/>
  <c r="Y25" i="13"/>
  <c r="AX29" i="11"/>
  <c r="W26" i="14"/>
  <c r="CW27" i="5"/>
  <c r="BK28" i="5"/>
  <c r="CI26" i="5"/>
  <c r="BA25" i="5"/>
  <c r="AZ25" i="5" s="1"/>
  <c r="D25" i="14"/>
  <c r="N24" i="14"/>
  <c r="CC26" i="11"/>
  <c r="Y29" i="5"/>
  <c r="AD29" i="5"/>
  <c r="AI29" i="5" s="1"/>
  <c r="AL29" i="5" s="1"/>
  <c r="AU29" i="5"/>
  <c r="CN29" i="5" s="1"/>
  <c r="AO28" i="5"/>
  <c r="AR28" i="5" s="1"/>
  <c r="W25" i="13"/>
  <c r="I23" i="14"/>
  <c r="I48" i="14" s="1"/>
  <c r="G23" i="13"/>
  <c r="G48" i="13" s="1"/>
  <c r="G49" i="13" s="1"/>
  <c r="R22" i="14"/>
  <c r="R47" i="14" s="1"/>
  <c r="R48" i="14" s="1"/>
  <c r="Q22" i="13"/>
  <c r="R22" i="13" s="1"/>
  <c r="CI25" i="5"/>
  <c r="CJ24" i="5"/>
  <c r="CI27" i="4"/>
  <c r="M25" i="12"/>
  <c r="L25" i="12"/>
  <c r="L25" i="13"/>
  <c r="Z30" i="4"/>
  <c r="AV30" i="4"/>
  <c r="CO30" i="4" s="1"/>
  <c r="AP29" i="4"/>
  <c r="AE30" i="4"/>
  <c r="AJ30" i="4" s="1"/>
  <c r="AL30" i="4" s="1"/>
  <c r="BA30" i="4" s="1"/>
  <c r="C26" i="12"/>
  <c r="D26" i="12"/>
  <c r="CC26" i="5"/>
  <c r="C25" i="13"/>
  <c r="BQ25" i="5"/>
  <c r="AA49" i="13"/>
  <c r="H48" i="13"/>
  <c r="R48" i="12"/>
  <c r="R49" i="12" s="1"/>
  <c r="Z49" i="13"/>
  <c r="Y50" i="14"/>
  <c r="Y51" i="14" s="1"/>
  <c r="BW25" i="4"/>
  <c r="G48" i="14"/>
  <c r="G49" i="14" s="1"/>
  <c r="AA26" i="12" l="1"/>
  <c r="Z25" i="13"/>
  <c r="Z26" i="14"/>
  <c r="AA26" i="14" s="1"/>
  <c r="AA51" i="14" s="1"/>
  <c r="CS28" i="5"/>
  <c r="CT28" i="5"/>
  <c r="CR28" i="5"/>
  <c r="CS28" i="4"/>
  <c r="CT28" i="4"/>
  <c r="CR28" i="4"/>
  <c r="BC29" i="1"/>
  <c r="CS29" i="1"/>
  <c r="CT29" i="1"/>
  <c r="CR29" i="1"/>
  <c r="CU28" i="1"/>
  <c r="CX28" i="1"/>
  <c r="CY28" i="1" s="1"/>
  <c r="CG26" i="4"/>
  <c r="CG25" i="4"/>
  <c r="CI28" i="1"/>
  <c r="CG27" i="1"/>
  <c r="CJ27" i="1"/>
  <c r="CK27" i="1" s="1"/>
  <c r="CA28" i="11"/>
  <c r="CB28" i="11"/>
  <c r="BZ28" i="11"/>
  <c r="BM29" i="4"/>
  <c r="BN29" i="4"/>
  <c r="BL29" i="4"/>
  <c r="BM29" i="1"/>
  <c r="BL29" i="1"/>
  <c r="BN29" i="1"/>
  <c r="AX30" i="1"/>
  <c r="CW30" i="1"/>
  <c r="BY30" i="1"/>
  <c r="BK30" i="1"/>
  <c r="CQ30" i="1"/>
  <c r="AU31" i="1"/>
  <c r="CN31" i="1" s="1"/>
  <c r="AO30" i="1"/>
  <c r="Y31" i="1"/>
  <c r="AD31" i="1"/>
  <c r="AI31" i="1" s="1"/>
  <c r="CQ29" i="11"/>
  <c r="BK30" i="4"/>
  <c r="BY30" i="4"/>
  <c r="CA29" i="4"/>
  <c r="CB29" i="4"/>
  <c r="BZ29" i="4"/>
  <c r="CC28" i="1"/>
  <c r="CF28" i="1" s="1"/>
  <c r="CB28" i="5"/>
  <c r="BZ28" i="5"/>
  <c r="CA28" i="5"/>
  <c r="AV31" i="1"/>
  <c r="CO31" i="1" s="1"/>
  <c r="Z31" i="1"/>
  <c r="AP30" i="1"/>
  <c r="AE31" i="1"/>
  <c r="AJ31" i="1" s="1"/>
  <c r="AQ32" i="1"/>
  <c r="AA34" i="1"/>
  <c r="BZ29" i="1"/>
  <c r="CA29" i="1"/>
  <c r="BY29" i="5"/>
  <c r="BY29" i="11"/>
  <c r="CB29" i="1"/>
  <c r="BO28" i="1"/>
  <c r="BR28" i="1" s="1"/>
  <c r="G27" i="12"/>
  <c r="CE28" i="1"/>
  <c r="BQ27" i="1"/>
  <c r="BS27" i="1" s="1"/>
  <c r="CK26" i="1"/>
  <c r="AR29" i="1"/>
  <c r="AL30" i="1"/>
  <c r="BA30" i="1" s="1"/>
  <c r="G50" i="14"/>
  <c r="BQ27" i="4"/>
  <c r="BV25" i="11"/>
  <c r="BW25" i="11" s="1"/>
  <c r="BV26" i="4"/>
  <c r="BN28" i="5"/>
  <c r="BL28" i="5"/>
  <c r="BM28" i="5"/>
  <c r="BS25" i="5"/>
  <c r="BS25" i="11"/>
  <c r="CJ25" i="11"/>
  <c r="CK25" i="11" s="1"/>
  <c r="CJ25" i="5"/>
  <c r="CK25" i="5" s="1"/>
  <c r="CJ25" i="4"/>
  <c r="CK25" i="4" s="1"/>
  <c r="CG25" i="5"/>
  <c r="R47" i="13"/>
  <c r="CF26" i="5"/>
  <c r="CD26" i="5"/>
  <c r="CE26" i="5"/>
  <c r="CG25" i="11"/>
  <c r="CF26" i="11"/>
  <c r="CD26" i="11"/>
  <c r="CE26" i="11"/>
  <c r="CF27" i="4"/>
  <c r="CD27" i="4"/>
  <c r="CE27" i="4"/>
  <c r="Q47" i="13"/>
  <c r="Q48" i="13" s="1"/>
  <c r="P48" i="13"/>
  <c r="P49" i="13" s="1"/>
  <c r="CX26" i="5"/>
  <c r="CY26" i="5" s="1"/>
  <c r="CU27" i="11"/>
  <c r="CQ29" i="5"/>
  <c r="CQ30" i="11"/>
  <c r="I24" i="14"/>
  <c r="I49" i="14" s="1"/>
  <c r="C26" i="13"/>
  <c r="AR29" i="4"/>
  <c r="R48" i="13"/>
  <c r="CW28" i="11"/>
  <c r="BK28" i="11"/>
  <c r="BR26" i="11"/>
  <c r="BU27" i="11" s="1"/>
  <c r="CU26" i="5"/>
  <c r="M26" i="14"/>
  <c r="Y52" i="12"/>
  <c r="Z51" i="14"/>
  <c r="Z50" i="13"/>
  <c r="AF31" i="4"/>
  <c r="AK31" i="4" s="1"/>
  <c r="AQ30" i="4"/>
  <c r="AA31" i="4"/>
  <c r="AW31" i="4"/>
  <c r="CP31" i="4" s="1"/>
  <c r="BW26" i="4"/>
  <c r="AU32" i="4"/>
  <c r="CN32" i="4" s="1"/>
  <c r="AD32" i="4"/>
  <c r="AO31" i="4"/>
  <c r="Y32" i="4"/>
  <c r="AQ31" i="11"/>
  <c r="AW32" i="11"/>
  <c r="CP32" i="11" s="1"/>
  <c r="AF32" i="11"/>
  <c r="AK32" i="11" s="1"/>
  <c r="AA32" i="11"/>
  <c r="BV26" i="11"/>
  <c r="BW26" i="11" s="1"/>
  <c r="E25" i="13"/>
  <c r="BO27" i="5"/>
  <c r="BP27" i="5" s="1"/>
  <c r="V27" i="14"/>
  <c r="AE31" i="4"/>
  <c r="AJ31" i="4" s="1"/>
  <c r="AL31" i="4" s="1"/>
  <c r="BA31" i="4" s="1"/>
  <c r="AP30" i="4"/>
  <c r="AV31" i="4"/>
  <c r="CO31" i="4" s="1"/>
  <c r="Z31" i="4"/>
  <c r="P26" i="12"/>
  <c r="N25" i="12"/>
  <c r="CK24" i="5"/>
  <c r="L26" i="14"/>
  <c r="M26" i="13"/>
  <c r="W26" i="13"/>
  <c r="Z26" i="13"/>
  <c r="AA26" i="13" s="1"/>
  <c r="D27" i="12"/>
  <c r="C27" i="12"/>
  <c r="BO27" i="11"/>
  <c r="CC27" i="11"/>
  <c r="Z27" i="12"/>
  <c r="W27" i="12"/>
  <c r="D26" i="14"/>
  <c r="BA26" i="5"/>
  <c r="AZ26" i="5" s="1"/>
  <c r="BK29" i="5"/>
  <c r="BK29" i="11"/>
  <c r="Q26" i="12"/>
  <c r="N26" i="12"/>
  <c r="P27" i="12"/>
  <c r="L27" i="12"/>
  <c r="M27" i="12"/>
  <c r="AP30" i="11"/>
  <c r="AV31" i="11"/>
  <c r="CO31" i="11" s="1"/>
  <c r="AE31" i="11"/>
  <c r="AJ31" i="11" s="1"/>
  <c r="Z31" i="11"/>
  <c r="Q25" i="14"/>
  <c r="P26" i="14"/>
  <c r="N25" i="14"/>
  <c r="AX30" i="11"/>
  <c r="BQ27" i="5"/>
  <c r="AA25" i="13"/>
  <c r="AA50" i="13" s="1"/>
  <c r="V27" i="13"/>
  <c r="AL30" i="11"/>
  <c r="I25" i="12"/>
  <c r="G50" i="12"/>
  <c r="G51" i="12" s="1"/>
  <c r="G25" i="13"/>
  <c r="CC27" i="5"/>
  <c r="E26" i="12"/>
  <c r="H26" i="12"/>
  <c r="AX30" i="4"/>
  <c r="N25" i="13"/>
  <c r="I23" i="13"/>
  <c r="I48" i="13" s="1"/>
  <c r="AX29" i="5"/>
  <c r="AO29" i="5"/>
  <c r="AR29" i="5" s="1"/>
  <c r="AU30" i="5"/>
  <c r="CN30" i="5" s="1"/>
  <c r="Y30" i="5"/>
  <c r="AD30" i="5"/>
  <c r="AI30" i="5" s="1"/>
  <c r="AL30" i="5" s="1"/>
  <c r="BO28" i="4"/>
  <c r="BQ28" i="4" s="1"/>
  <c r="H24" i="13"/>
  <c r="I24" i="13" s="1"/>
  <c r="H49" i="12"/>
  <c r="H50" i="12" s="1"/>
  <c r="I24" i="12"/>
  <c r="I49" i="12" s="1"/>
  <c r="BV25" i="5"/>
  <c r="BW25" i="5" s="1"/>
  <c r="BU26" i="5"/>
  <c r="G26" i="14" s="1"/>
  <c r="CX27" i="4"/>
  <c r="CY27" i="4" s="1"/>
  <c r="CW28" i="4"/>
  <c r="Y28" i="12" s="1"/>
  <c r="CU27" i="4"/>
  <c r="AW32" i="5"/>
  <c r="CP32" i="5" s="1"/>
  <c r="AQ31" i="5"/>
  <c r="AF32" i="5"/>
  <c r="AK32" i="5" s="1"/>
  <c r="AA32" i="5"/>
  <c r="E25" i="14"/>
  <c r="H25" i="14"/>
  <c r="H25" i="13" s="1"/>
  <c r="CQ29" i="4"/>
  <c r="V28" i="13"/>
  <c r="U28" i="14"/>
  <c r="C26" i="14"/>
  <c r="D26" i="13"/>
  <c r="E26" i="13" s="1"/>
  <c r="BA26" i="11"/>
  <c r="AZ26" i="11" s="1"/>
  <c r="AV31" i="5"/>
  <c r="CO31" i="5" s="1"/>
  <c r="AP30" i="5"/>
  <c r="AE31" i="5"/>
  <c r="AJ31" i="5" s="1"/>
  <c r="Z31" i="5"/>
  <c r="U28" i="12"/>
  <c r="U28" i="13"/>
  <c r="V28" i="12"/>
  <c r="AD31" i="11"/>
  <c r="AI31" i="11" s="1"/>
  <c r="AO30" i="11"/>
  <c r="AU31" i="11"/>
  <c r="CN31" i="11" s="1"/>
  <c r="Y31" i="11"/>
  <c r="CC28" i="4"/>
  <c r="H49" i="13"/>
  <c r="Q24" i="14"/>
  <c r="P25" i="14"/>
  <c r="BR28" i="4"/>
  <c r="Y27" i="14"/>
  <c r="AA51" i="12"/>
  <c r="Y50" i="13"/>
  <c r="Y51" i="13" s="1"/>
  <c r="Z52" i="12"/>
  <c r="BP27" i="4"/>
  <c r="BS27" i="4" s="1"/>
  <c r="BQ27" i="11"/>
  <c r="BR27" i="11"/>
  <c r="U27" i="13"/>
  <c r="BP26" i="5"/>
  <c r="BS26" i="5" s="1"/>
  <c r="CK26" i="4"/>
  <c r="L26" i="13"/>
  <c r="AA27" i="12"/>
  <c r="U27" i="14"/>
  <c r="AR29" i="11"/>
  <c r="AR30" i="11" l="1"/>
  <c r="I50" i="12"/>
  <c r="AR30" i="4"/>
  <c r="BQ28" i="1"/>
  <c r="CD28" i="1"/>
  <c r="CG28" i="1" s="1"/>
  <c r="CT29" i="5"/>
  <c r="CR29" i="5"/>
  <c r="CS29" i="5"/>
  <c r="CS29" i="11"/>
  <c r="CT29" i="11"/>
  <c r="CR29" i="11"/>
  <c r="CU29" i="11" s="1"/>
  <c r="CT30" i="11"/>
  <c r="CR30" i="11"/>
  <c r="CS30" i="11"/>
  <c r="CT29" i="4"/>
  <c r="CR29" i="4"/>
  <c r="CS29" i="4"/>
  <c r="BC30" i="1"/>
  <c r="CT30" i="1"/>
  <c r="CR30" i="1"/>
  <c r="CS30" i="1"/>
  <c r="CU29" i="1"/>
  <c r="CX29" i="1"/>
  <c r="CY29" i="1" s="1"/>
  <c r="CU27" i="5"/>
  <c r="CU28" i="11"/>
  <c r="CB29" i="11"/>
  <c r="CA29" i="11"/>
  <c r="BZ29" i="11"/>
  <c r="AV32" i="1"/>
  <c r="CO32" i="1" s="1"/>
  <c r="AP31" i="1"/>
  <c r="AE32" i="1"/>
  <c r="Z32" i="1"/>
  <c r="CB30" i="4"/>
  <c r="BZ30" i="4"/>
  <c r="CA30" i="4"/>
  <c r="AU32" i="1"/>
  <c r="CN32" i="1" s="1"/>
  <c r="AD32" i="1"/>
  <c r="AO31" i="1"/>
  <c r="AR31" i="1" s="1"/>
  <c r="Y32" i="1"/>
  <c r="AX31" i="1"/>
  <c r="CW31" i="1"/>
  <c r="BY31" i="1"/>
  <c r="BK31" i="1"/>
  <c r="CQ31" i="1"/>
  <c r="BN30" i="1"/>
  <c r="BL30" i="1"/>
  <c r="BM30" i="1"/>
  <c r="BO29" i="1"/>
  <c r="BQ29" i="1" s="1"/>
  <c r="BP29" i="1"/>
  <c r="BV27" i="1"/>
  <c r="BW27" i="1" s="1"/>
  <c r="BU28" i="1"/>
  <c r="BK31" i="4"/>
  <c r="CB29" i="5"/>
  <c r="CA29" i="5"/>
  <c r="BZ29" i="5"/>
  <c r="CC29" i="1"/>
  <c r="CD29" i="1" s="1"/>
  <c r="CJ28" i="1"/>
  <c r="CK28" i="1" s="1"/>
  <c r="BN30" i="4"/>
  <c r="BL30" i="4"/>
  <c r="BM30" i="4"/>
  <c r="BY30" i="5"/>
  <c r="BY30" i="11"/>
  <c r="CB30" i="1"/>
  <c r="BZ30" i="1"/>
  <c r="CA30" i="1"/>
  <c r="CI29" i="1"/>
  <c r="BP28" i="1"/>
  <c r="CF29" i="1"/>
  <c r="AL31" i="1"/>
  <c r="BA31" i="1" s="1"/>
  <c r="AR30" i="1"/>
  <c r="BR29" i="1"/>
  <c r="BY31" i="4"/>
  <c r="H51" i="12"/>
  <c r="BM29" i="11"/>
  <c r="BN29" i="11"/>
  <c r="BL29" i="11"/>
  <c r="BM29" i="5"/>
  <c r="BN29" i="5"/>
  <c r="BL29" i="5"/>
  <c r="BN28" i="11"/>
  <c r="BL28" i="11"/>
  <c r="BM28" i="11"/>
  <c r="BR27" i="5"/>
  <c r="C27" i="13"/>
  <c r="BS27" i="5"/>
  <c r="BS26" i="11"/>
  <c r="CG26" i="5"/>
  <c r="Q25" i="12"/>
  <c r="Q50" i="12" s="1"/>
  <c r="Q51" i="12" s="1"/>
  <c r="CG27" i="4"/>
  <c r="M27" i="14"/>
  <c r="CE27" i="5"/>
  <c r="CF27" i="5"/>
  <c r="CD27" i="5"/>
  <c r="CE27" i="11"/>
  <c r="CF27" i="11"/>
  <c r="CD27" i="11"/>
  <c r="CI28" i="11" s="1"/>
  <c r="CG26" i="11"/>
  <c r="P26" i="13"/>
  <c r="CE28" i="4"/>
  <c r="CF28" i="4"/>
  <c r="CD28" i="4"/>
  <c r="Q25" i="13"/>
  <c r="CU28" i="5"/>
  <c r="I25" i="14"/>
  <c r="I50" i="14" s="1"/>
  <c r="AL31" i="11"/>
  <c r="BO28" i="11"/>
  <c r="CQ30" i="5"/>
  <c r="Z51" i="13"/>
  <c r="CW29" i="11"/>
  <c r="AA32" i="4"/>
  <c r="AQ31" i="4"/>
  <c r="AF32" i="4"/>
  <c r="AK32" i="4" s="1"/>
  <c r="AW32" i="4"/>
  <c r="CP32" i="4" s="1"/>
  <c r="AA51" i="13"/>
  <c r="AA34" i="11"/>
  <c r="AQ32" i="11"/>
  <c r="Y34" i="4"/>
  <c r="AO32" i="4"/>
  <c r="AD34" i="4"/>
  <c r="AI32" i="4"/>
  <c r="AI34" i="4" s="1"/>
  <c r="Y53" i="12"/>
  <c r="G26" i="13"/>
  <c r="G51" i="14"/>
  <c r="Z27" i="14"/>
  <c r="Z52" i="14" s="1"/>
  <c r="W27" i="14"/>
  <c r="W27" i="13"/>
  <c r="CX27" i="5"/>
  <c r="CY27" i="5" s="1"/>
  <c r="CW28" i="5"/>
  <c r="Y28" i="14" s="1"/>
  <c r="Y28" i="13" s="1"/>
  <c r="CJ27" i="4"/>
  <c r="CK27" i="4" s="1"/>
  <c r="CI28" i="4"/>
  <c r="P28" i="12" s="1"/>
  <c r="BV26" i="5"/>
  <c r="BW26" i="5" s="1"/>
  <c r="BU27" i="5"/>
  <c r="G27" i="14" s="1"/>
  <c r="G27" i="13" s="1"/>
  <c r="BV27" i="4"/>
  <c r="BW27" i="4" s="1"/>
  <c r="BU28" i="4"/>
  <c r="G28" i="12" s="1"/>
  <c r="Q49" i="14"/>
  <c r="Q50" i="14" s="1"/>
  <c r="Q24" i="13"/>
  <c r="R24" i="14"/>
  <c r="R49" i="14" s="1"/>
  <c r="CJ26" i="11"/>
  <c r="CK26" i="11" s="1"/>
  <c r="CI27" i="11"/>
  <c r="CI27" i="5"/>
  <c r="CJ26" i="5"/>
  <c r="CK26" i="5" s="1"/>
  <c r="AU32" i="11"/>
  <c r="CN32" i="11" s="1"/>
  <c r="AD32" i="11"/>
  <c r="AO31" i="11"/>
  <c r="Y32" i="11"/>
  <c r="CX28" i="4"/>
  <c r="CY28" i="4" s="1"/>
  <c r="CU28" i="4"/>
  <c r="CW29" i="4"/>
  <c r="Y29" i="12" s="1"/>
  <c r="Z28" i="12"/>
  <c r="AA28" i="12" s="1"/>
  <c r="W28" i="12"/>
  <c r="E26" i="14"/>
  <c r="H26" i="14"/>
  <c r="H26" i="13" s="1"/>
  <c r="AA34" i="5"/>
  <c r="AQ32" i="5"/>
  <c r="CC28" i="11"/>
  <c r="AO30" i="5"/>
  <c r="AR30" i="5" s="1"/>
  <c r="AU31" i="5"/>
  <c r="CN31" i="5" s="1"/>
  <c r="Y31" i="5"/>
  <c r="AD31" i="5"/>
  <c r="AI31" i="5" s="1"/>
  <c r="AL31" i="5" s="1"/>
  <c r="AE32" i="11"/>
  <c r="AV32" i="11"/>
  <c r="CO32" i="11" s="1"/>
  <c r="Z32" i="11"/>
  <c r="AP31" i="11"/>
  <c r="BO29" i="4"/>
  <c r="BP29" i="4" s="1"/>
  <c r="CC29" i="4"/>
  <c r="L27" i="14"/>
  <c r="M27" i="13"/>
  <c r="E27" i="12"/>
  <c r="CC28" i="5"/>
  <c r="L28" i="13" s="1"/>
  <c r="R25" i="12"/>
  <c r="R50" i="12" s="1"/>
  <c r="R26" i="12"/>
  <c r="P51" i="12"/>
  <c r="P52" i="12" s="1"/>
  <c r="AX31" i="4"/>
  <c r="BA27" i="5"/>
  <c r="AZ27" i="5" s="1"/>
  <c r="D27" i="14"/>
  <c r="AA52" i="12"/>
  <c r="H50" i="13"/>
  <c r="Y52" i="14"/>
  <c r="BP28" i="4"/>
  <c r="BS28" i="4" s="1"/>
  <c r="I49" i="13"/>
  <c r="G52" i="12"/>
  <c r="I26" i="12"/>
  <c r="H50" i="14"/>
  <c r="L27" i="13"/>
  <c r="BP27" i="11"/>
  <c r="BS27" i="11" s="1"/>
  <c r="Y27" i="13"/>
  <c r="N26" i="13"/>
  <c r="R25" i="14"/>
  <c r="P25" i="13"/>
  <c r="P50" i="14"/>
  <c r="P51" i="14" s="1"/>
  <c r="M28" i="12"/>
  <c r="L28" i="12"/>
  <c r="AX31" i="11"/>
  <c r="W28" i="13"/>
  <c r="AV32" i="5"/>
  <c r="CO32" i="5" s="1"/>
  <c r="AP31" i="5"/>
  <c r="AE32" i="5"/>
  <c r="Z32" i="5"/>
  <c r="U29" i="12"/>
  <c r="V29" i="12"/>
  <c r="D28" i="12"/>
  <c r="C28" i="12"/>
  <c r="AX30" i="5"/>
  <c r="BK30" i="5"/>
  <c r="BK30" i="11"/>
  <c r="CQ30" i="4"/>
  <c r="V28" i="14"/>
  <c r="Z28" i="14" s="1"/>
  <c r="Q27" i="12"/>
  <c r="R27" i="12" s="1"/>
  <c r="N27" i="12"/>
  <c r="CJ27" i="11"/>
  <c r="BA27" i="11"/>
  <c r="AZ27" i="11" s="1"/>
  <c r="C27" i="14"/>
  <c r="D27" i="13"/>
  <c r="BO28" i="5"/>
  <c r="BR28" i="5" s="1"/>
  <c r="N26" i="14"/>
  <c r="AV32" i="4"/>
  <c r="CO32" i="4" s="1"/>
  <c r="AP31" i="4"/>
  <c r="AR31" i="4" s="1"/>
  <c r="AE32" i="4"/>
  <c r="Z32" i="4"/>
  <c r="BV27" i="5"/>
  <c r="BU28" i="5"/>
  <c r="I51" i="12"/>
  <c r="I25" i="13"/>
  <c r="CJ28" i="4"/>
  <c r="CX28" i="11"/>
  <c r="CY28" i="11" s="1"/>
  <c r="BQ29" i="4"/>
  <c r="G50" i="13"/>
  <c r="G51" i="13" l="1"/>
  <c r="Q26" i="14"/>
  <c r="Q26" i="13" s="1"/>
  <c r="R26" i="13" s="1"/>
  <c r="E27" i="13"/>
  <c r="CW30" i="11"/>
  <c r="BU30" i="1"/>
  <c r="CS30" i="5"/>
  <c r="CT30" i="5"/>
  <c r="CR30" i="5"/>
  <c r="CS30" i="4"/>
  <c r="CT30" i="4"/>
  <c r="CR30" i="4"/>
  <c r="CU30" i="1"/>
  <c r="CX30" i="1"/>
  <c r="CY30" i="1" s="1"/>
  <c r="BC31" i="1"/>
  <c r="CS31" i="1"/>
  <c r="CT31" i="1"/>
  <c r="CR31" i="1"/>
  <c r="BS28" i="1"/>
  <c r="BV28" i="1"/>
  <c r="BW28" i="1" s="1"/>
  <c r="CC30" i="1"/>
  <c r="CD30" i="1" s="1"/>
  <c r="CB30" i="11"/>
  <c r="BZ30" i="11"/>
  <c r="CA30" i="11"/>
  <c r="BM31" i="4"/>
  <c r="BN31" i="4"/>
  <c r="BL31" i="4"/>
  <c r="BS29" i="1"/>
  <c r="BV29" i="1"/>
  <c r="BM31" i="1"/>
  <c r="BN31" i="1"/>
  <c r="BL31" i="1"/>
  <c r="BO31" i="1" s="1"/>
  <c r="BP31" i="1" s="1"/>
  <c r="AX32" i="1"/>
  <c r="CW32" i="1"/>
  <c r="BY32" i="1"/>
  <c r="BK32" i="1"/>
  <c r="CQ32" i="1"/>
  <c r="AP32" i="1"/>
  <c r="Z34" i="1"/>
  <c r="BY32" i="4"/>
  <c r="CE29" i="1"/>
  <c r="CG29" i="1" s="1"/>
  <c r="CA31" i="4"/>
  <c r="CB31" i="4"/>
  <c r="BZ31" i="4"/>
  <c r="CA30" i="5"/>
  <c r="CB30" i="5"/>
  <c r="BZ30" i="5"/>
  <c r="BO30" i="1"/>
  <c r="BR30" i="1" s="1"/>
  <c r="CA31" i="1"/>
  <c r="CB31" i="1"/>
  <c r="BY31" i="5"/>
  <c r="BY31" i="11"/>
  <c r="BZ31" i="1"/>
  <c r="AO32" i="1"/>
  <c r="AR32" i="1" s="1"/>
  <c r="Y34" i="1"/>
  <c r="AI32" i="1"/>
  <c r="AD34" i="1"/>
  <c r="AJ32" i="1"/>
  <c r="AJ34" i="1" s="1"/>
  <c r="AE34" i="1"/>
  <c r="CE30" i="1"/>
  <c r="CF30" i="1"/>
  <c r="BK32" i="4"/>
  <c r="BU29" i="1"/>
  <c r="BW29" i="1" s="1"/>
  <c r="BN30" i="5"/>
  <c r="BL30" i="5"/>
  <c r="BM30" i="5"/>
  <c r="BN30" i="11"/>
  <c r="BL30" i="11"/>
  <c r="BM30" i="11"/>
  <c r="P27" i="14"/>
  <c r="CG27" i="5"/>
  <c r="CF28" i="5"/>
  <c r="CD28" i="5"/>
  <c r="CE28" i="5"/>
  <c r="CG27" i="11"/>
  <c r="CF28" i="11"/>
  <c r="CD28" i="11"/>
  <c r="CE28" i="11"/>
  <c r="CF29" i="4"/>
  <c r="CD29" i="4"/>
  <c r="CE29" i="4"/>
  <c r="CG28" i="4"/>
  <c r="BP28" i="11"/>
  <c r="BQ28" i="11"/>
  <c r="BV28" i="11" s="1"/>
  <c r="CQ31" i="5"/>
  <c r="CI28" i="5"/>
  <c r="BR28" i="11"/>
  <c r="Z53" i="12"/>
  <c r="Z28" i="13"/>
  <c r="AA28" i="13" s="1"/>
  <c r="CX29" i="11"/>
  <c r="CY29" i="11" s="1"/>
  <c r="BR29" i="4"/>
  <c r="BS29" i="4" s="1"/>
  <c r="H51" i="14"/>
  <c r="H52" i="14" s="1"/>
  <c r="G53" i="12"/>
  <c r="AA27" i="14"/>
  <c r="AA52" i="14" s="1"/>
  <c r="M28" i="14"/>
  <c r="H27" i="12"/>
  <c r="I27" i="12" s="1"/>
  <c r="I52" i="12" s="1"/>
  <c r="Z27" i="13"/>
  <c r="Z52" i="13" s="1"/>
  <c r="Z53" i="13" s="1"/>
  <c r="CQ31" i="11"/>
  <c r="AA27" i="13"/>
  <c r="AA52" i="13" s="1"/>
  <c r="AA34" i="4"/>
  <c r="AQ32" i="4"/>
  <c r="G52" i="13"/>
  <c r="Y53" i="14"/>
  <c r="AR31" i="11"/>
  <c r="BA28" i="5"/>
  <c r="AZ28" i="5" s="1"/>
  <c r="D28" i="14"/>
  <c r="AJ32" i="4"/>
  <c r="AE34" i="4"/>
  <c r="AX32" i="4"/>
  <c r="E27" i="14"/>
  <c r="H27" i="14"/>
  <c r="H27" i="13" s="1"/>
  <c r="I27" i="13" s="1"/>
  <c r="BO29" i="5"/>
  <c r="BP29" i="5" s="1"/>
  <c r="BO30" i="4"/>
  <c r="BP30" i="4" s="1"/>
  <c r="V29" i="14"/>
  <c r="E28" i="12"/>
  <c r="AJ32" i="5"/>
  <c r="AJ34" i="5" s="1"/>
  <c r="AE34" i="5"/>
  <c r="N28" i="12"/>
  <c r="Q28" i="12"/>
  <c r="R28" i="12" s="1"/>
  <c r="BV27" i="11"/>
  <c r="BW27" i="11" s="1"/>
  <c r="BU28" i="11"/>
  <c r="N27" i="13"/>
  <c r="BK31" i="11"/>
  <c r="BK31" i="5"/>
  <c r="P28" i="14"/>
  <c r="N27" i="14"/>
  <c r="AD32" i="5"/>
  <c r="AO31" i="5"/>
  <c r="AR31" i="5" s="1"/>
  <c r="AU32" i="5"/>
  <c r="CN32" i="5" s="1"/>
  <c r="Y32" i="5"/>
  <c r="L28" i="14"/>
  <c r="M28" i="13"/>
  <c r="AO32" i="11"/>
  <c r="Y34" i="11"/>
  <c r="AD34" i="11"/>
  <c r="AI32" i="11"/>
  <c r="R24" i="13"/>
  <c r="R49" i="13" s="1"/>
  <c r="Q49" i="13"/>
  <c r="Q50" i="13" s="1"/>
  <c r="Q51" i="13" s="1"/>
  <c r="BQ28" i="5"/>
  <c r="BP28" i="5"/>
  <c r="BQ29" i="5"/>
  <c r="CJ27" i="5"/>
  <c r="Q27" i="14" s="1"/>
  <c r="C28" i="13"/>
  <c r="U29" i="13"/>
  <c r="W28" i="14"/>
  <c r="P52" i="14"/>
  <c r="R26" i="14"/>
  <c r="I50" i="13"/>
  <c r="AA53" i="12"/>
  <c r="P53" i="12"/>
  <c r="Q52" i="12"/>
  <c r="V29" i="13"/>
  <c r="U29" i="14"/>
  <c r="CI29" i="4"/>
  <c r="R50" i="14"/>
  <c r="BW27" i="5"/>
  <c r="CK28" i="4"/>
  <c r="Z53" i="14"/>
  <c r="CX28" i="5"/>
  <c r="CY28" i="5" s="1"/>
  <c r="G52" i="14"/>
  <c r="I26" i="14"/>
  <c r="I51" i="14" s="1"/>
  <c r="AP32" i="4"/>
  <c r="AR32" i="4" s="1"/>
  <c r="Z34" i="4"/>
  <c r="CC29" i="5"/>
  <c r="U30" i="14"/>
  <c r="V30" i="13"/>
  <c r="CX30" i="11"/>
  <c r="CY30" i="11" s="1"/>
  <c r="V30" i="12"/>
  <c r="U30" i="12"/>
  <c r="U30" i="13"/>
  <c r="CW30" i="5"/>
  <c r="CX29" i="5"/>
  <c r="BA28" i="11"/>
  <c r="AZ28" i="11" s="1"/>
  <c r="C28" i="14"/>
  <c r="D28" i="13"/>
  <c r="CW30" i="4"/>
  <c r="Y30" i="12" s="1"/>
  <c r="CX29" i="4"/>
  <c r="CY29" i="4" s="1"/>
  <c r="CU29" i="4"/>
  <c r="Z29" i="12"/>
  <c r="Z54" i="12" s="1"/>
  <c r="W29" i="12"/>
  <c r="AP32" i="5"/>
  <c r="Z34" i="5"/>
  <c r="N28" i="13"/>
  <c r="R25" i="13"/>
  <c r="P50" i="13"/>
  <c r="P51" i="13" s="1"/>
  <c r="BU29" i="4"/>
  <c r="BV28" i="4"/>
  <c r="BW28" i="4" s="1"/>
  <c r="CQ31" i="4"/>
  <c r="M29" i="12"/>
  <c r="L29" i="12"/>
  <c r="D29" i="12"/>
  <c r="C29" i="12"/>
  <c r="BO29" i="11"/>
  <c r="BR29" i="11" s="1"/>
  <c r="CC29" i="11"/>
  <c r="Z34" i="11"/>
  <c r="AP32" i="11"/>
  <c r="AJ32" i="11"/>
  <c r="AJ34" i="11" s="1"/>
  <c r="AE34" i="11"/>
  <c r="CC30" i="4"/>
  <c r="AX31" i="5"/>
  <c r="CJ28" i="11"/>
  <c r="CK28" i="11" s="1"/>
  <c r="AX32" i="11"/>
  <c r="BR30" i="4"/>
  <c r="P27" i="13"/>
  <c r="H51" i="13"/>
  <c r="Y52" i="13"/>
  <c r="Y53" i="13" s="1"/>
  <c r="R51" i="12"/>
  <c r="R52" i="12" s="1"/>
  <c r="AA29" i="12"/>
  <c r="CK27" i="11"/>
  <c r="Q51" i="14"/>
  <c r="AA28" i="14"/>
  <c r="CW29" i="5"/>
  <c r="I26" i="13"/>
  <c r="Y54" i="12"/>
  <c r="R53" i="12" l="1"/>
  <c r="AA53" i="14"/>
  <c r="I27" i="14"/>
  <c r="BQ30" i="4"/>
  <c r="H52" i="12"/>
  <c r="CT31" i="5"/>
  <c r="CR31" i="5"/>
  <c r="CS31" i="5"/>
  <c r="CS31" i="11"/>
  <c r="CT31" i="11"/>
  <c r="CR31" i="11"/>
  <c r="CX31" i="11" s="1"/>
  <c r="CT31" i="4"/>
  <c r="CR31" i="4"/>
  <c r="CS31" i="4"/>
  <c r="BC32" i="1"/>
  <c r="CT32" i="1"/>
  <c r="CR32" i="1"/>
  <c r="CS32" i="1"/>
  <c r="CU31" i="1"/>
  <c r="CX31" i="1"/>
  <c r="BS28" i="5"/>
  <c r="CI29" i="11"/>
  <c r="CW34" i="1"/>
  <c r="CG30" i="1"/>
  <c r="CI31" i="1"/>
  <c r="CJ30" i="1"/>
  <c r="BN32" i="4"/>
  <c r="BL32" i="4"/>
  <c r="BM32" i="4"/>
  <c r="CC31" i="1"/>
  <c r="CD31" i="1" s="1"/>
  <c r="CB31" i="5"/>
  <c r="CA31" i="5"/>
  <c r="BZ31" i="5"/>
  <c r="CB32" i="4"/>
  <c r="BZ32" i="4"/>
  <c r="CA32" i="4"/>
  <c r="BY32" i="5"/>
  <c r="BY32" i="11"/>
  <c r="CA32" i="1"/>
  <c r="CB32" i="1"/>
  <c r="BZ32" i="1"/>
  <c r="BW28" i="11"/>
  <c r="BU30" i="4"/>
  <c r="G30" i="12" s="1"/>
  <c r="CU29" i="5"/>
  <c r="CQ32" i="11"/>
  <c r="CE31" i="1"/>
  <c r="BP30" i="1"/>
  <c r="BQ30" i="1"/>
  <c r="BR31" i="1"/>
  <c r="CI30" i="1"/>
  <c r="CK30" i="1" s="1"/>
  <c r="CJ29" i="1"/>
  <c r="CK29" i="1" s="1"/>
  <c r="AI34" i="1"/>
  <c r="AL32" i="1"/>
  <c r="CB31" i="11"/>
  <c r="CA31" i="11"/>
  <c r="BZ31" i="11"/>
  <c r="BM32" i="1"/>
  <c r="BN32" i="1"/>
  <c r="BL32" i="1"/>
  <c r="G29" i="12"/>
  <c r="CF31" i="1"/>
  <c r="BQ31" i="1"/>
  <c r="BV29" i="4"/>
  <c r="BW29" i="4" s="1"/>
  <c r="BM31" i="11"/>
  <c r="BN31" i="11"/>
  <c r="BL31" i="11"/>
  <c r="BM31" i="5"/>
  <c r="BN31" i="5"/>
  <c r="BL31" i="5"/>
  <c r="BS28" i="11"/>
  <c r="BR29" i="5"/>
  <c r="BS29" i="5" s="1"/>
  <c r="BU29" i="11"/>
  <c r="BS30" i="4"/>
  <c r="CG29" i="4"/>
  <c r="CG28" i="5"/>
  <c r="CE29" i="5"/>
  <c r="CF29" i="5"/>
  <c r="CD29" i="5"/>
  <c r="CG28" i="11"/>
  <c r="CE29" i="11"/>
  <c r="CF29" i="11"/>
  <c r="CD29" i="11"/>
  <c r="CE30" i="4"/>
  <c r="CF30" i="4"/>
  <c r="CD30" i="4"/>
  <c r="Q53" i="12"/>
  <c r="AA53" i="13"/>
  <c r="CU30" i="5"/>
  <c r="CU30" i="11"/>
  <c r="CQ32" i="5"/>
  <c r="P53" i="14"/>
  <c r="CY29" i="5"/>
  <c r="CK27" i="5"/>
  <c r="Q27" i="13"/>
  <c r="R27" i="13" s="1"/>
  <c r="R27" i="14"/>
  <c r="P52" i="13"/>
  <c r="Q52" i="14"/>
  <c r="BV30" i="4"/>
  <c r="BU31" i="4"/>
  <c r="L29" i="14"/>
  <c r="M29" i="13"/>
  <c r="V31" i="12"/>
  <c r="U31" i="12"/>
  <c r="U31" i="13"/>
  <c r="CC31" i="4"/>
  <c r="E28" i="14"/>
  <c r="H28" i="14"/>
  <c r="H53" i="14" s="1"/>
  <c r="CC30" i="11"/>
  <c r="CU30" i="4"/>
  <c r="CX30" i="4"/>
  <c r="CY30" i="4" s="1"/>
  <c r="CW31" i="4"/>
  <c r="W30" i="13"/>
  <c r="CJ29" i="4"/>
  <c r="CI30" i="4"/>
  <c r="P30" i="12" s="1"/>
  <c r="CI29" i="5"/>
  <c r="CJ28" i="5"/>
  <c r="CK28" i="5" s="1"/>
  <c r="BU29" i="5"/>
  <c r="BV28" i="5"/>
  <c r="BW28" i="5" s="1"/>
  <c r="N28" i="14"/>
  <c r="AX32" i="5"/>
  <c r="AI32" i="5"/>
  <c r="AD34" i="5"/>
  <c r="BO31" i="4"/>
  <c r="V31" i="13"/>
  <c r="U31" i="14"/>
  <c r="V30" i="14"/>
  <c r="W30" i="14" s="1"/>
  <c r="BO30" i="5"/>
  <c r="BP30" i="5" s="1"/>
  <c r="BA29" i="5"/>
  <c r="AZ29" i="5" s="1"/>
  <c r="D29" i="14"/>
  <c r="CQ32" i="4"/>
  <c r="AJ34" i="4"/>
  <c r="AL32" i="4"/>
  <c r="Y55" i="12"/>
  <c r="H52" i="13"/>
  <c r="BP29" i="11"/>
  <c r="C29" i="13"/>
  <c r="L29" i="13"/>
  <c r="R51" i="14"/>
  <c r="R52" i="14" s="1"/>
  <c r="CK29" i="4"/>
  <c r="Y29" i="14"/>
  <c r="R50" i="13"/>
  <c r="R51" i="13" s="1"/>
  <c r="AR32" i="11"/>
  <c r="BQ31" i="4"/>
  <c r="P28" i="13"/>
  <c r="H28" i="12"/>
  <c r="I28" i="12" s="1"/>
  <c r="I53" i="12" s="1"/>
  <c r="G28" i="14"/>
  <c r="CW31" i="11"/>
  <c r="L30" i="12"/>
  <c r="M30" i="12"/>
  <c r="C29" i="14"/>
  <c r="D29" i="13"/>
  <c r="BA29" i="11"/>
  <c r="AZ29" i="11" s="1"/>
  <c r="H29" i="12"/>
  <c r="E29" i="12"/>
  <c r="N29" i="12"/>
  <c r="Q29" i="12"/>
  <c r="BO30" i="11"/>
  <c r="Z30" i="12"/>
  <c r="W30" i="12"/>
  <c r="Y31" i="12"/>
  <c r="Y30" i="14"/>
  <c r="Z29" i="14"/>
  <c r="Z29" i="13" s="1"/>
  <c r="Z54" i="13" s="1"/>
  <c r="W29" i="14"/>
  <c r="W29" i="13"/>
  <c r="H28" i="13"/>
  <c r="E28" i="13"/>
  <c r="AL32" i="11"/>
  <c r="AI34" i="11"/>
  <c r="AO32" i="5"/>
  <c r="AR32" i="5" s="1"/>
  <c r="Y34" i="5"/>
  <c r="CW32" i="11"/>
  <c r="CX30" i="5"/>
  <c r="CY30" i="5" s="1"/>
  <c r="CW31" i="5"/>
  <c r="CC30" i="5"/>
  <c r="D30" i="12"/>
  <c r="C30" i="12"/>
  <c r="C30" i="13"/>
  <c r="BV29" i="5"/>
  <c r="BU30" i="5"/>
  <c r="BK32" i="11"/>
  <c r="BK32" i="5"/>
  <c r="BQ30" i="11"/>
  <c r="M29" i="14"/>
  <c r="I52" i="14"/>
  <c r="BQ29" i="11"/>
  <c r="AA54" i="12"/>
  <c r="I51" i="13"/>
  <c r="I52" i="13" s="1"/>
  <c r="BR31" i="4"/>
  <c r="P29" i="12"/>
  <c r="P54" i="12" s="1"/>
  <c r="BQ30" i="5"/>
  <c r="BW30" i="4" l="1"/>
  <c r="CJ30" i="4"/>
  <c r="BU32" i="1"/>
  <c r="Z54" i="14"/>
  <c r="CS32" i="5"/>
  <c r="CT32" i="5"/>
  <c r="CR32" i="5"/>
  <c r="CT32" i="11"/>
  <c r="CR32" i="11"/>
  <c r="CS32" i="11"/>
  <c r="CS32" i="4"/>
  <c r="CT32" i="4"/>
  <c r="CR32" i="4"/>
  <c r="CU32" i="1"/>
  <c r="CX32" i="1"/>
  <c r="CY32" i="1" s="1"/>
  <c r="CY34" i="1" s="1"/>
  <c r="CY31" i="1"/>
  <c r="CX34" i="1"/>
  <c r="CJ29" i="5"/>
  <c r="CU31" i="11"/>
  <c r="CG31" i="1"/>
  <c r="CI32" i="1"/>
  <c r="CJ31" i="1"/>
  <c r="AL34" i="1"/>
  <c r="BA32" i="1"/>
  <c r="BU31" i="1"/>
  <c r="BS30" i="1"/>
  <c r="CA32" i="11"/>
  <c r="CB32" i="11"/>
  <c r="BZ32" i="11"/>
  <c r="BS31" i="1"/>
  <c r="BO32" i="1"/>
  <c r="BP32" i="1" s="1"/>
  <c r="BU34" i="1"/>
  <c r="CC32" i="1"/>
  <c r="CF32" i="1" s="1"/>
  <c r="CD32" i="1"/>
  <c r="CB32" i="5"/>
  <c r="BZ32" i="5"/>
  <c r="CA32" i="5"/>
  <c r="G31" i="12"/>
  <c r="BV31" i="1"/>
  <c r="BR32" i="1"/>
  <c r="CE32" i="1"/>
  <c r="BV30" i="1"/>
  <c r="BW30" i="1" s="1"/>
  <c r="CK31" i="1"/>
  <c r="BN32" i="5"/>
  <c r="BL32" i="5"/>
  <c r="BM32" i="5"/>
  <c r="BN32" i="11"/>
  <c r="BL32" i="11"/>
  <c r="BM32" i="11"/>
  <c r="BR30" i="5"/>
  <c r="BS30" i="5" s="1"/>
  <c r="BS29" i="11"/>
  <c r="CI31" i="4"/>
  <c r="P31" i="12" s="1"/>
  <c r="Q54" i="12"/>
  <c r="CG29" i="11"/>
  <c r="CI30" i="5"/>
  <c r="Q28" i="14"/>
  <c r="Q28" i="13" s="1"/>
  <c r="R28" i="13" s="1"/>
  <c r="CK29" i="5"/>
  <c r="CJ29" i="11"/>
  <c r="CK29" i="11" s="1"/>
  <c r="CG30" i="4"/>
  <c r="Q52" i="13"/>
  <c r="M30" i="14"/>
  <c r="CF30" i="5"/>
  <c r="CD30" i="5"/>
  <c r="CE30" i="5"/>
  <c r="CG29" i="5"/>
  <c r="CI30" i="11"/>
  <c r="CF30" i="11"/>
  <c r="CD30" i="11"/>
  <c r="CE30" i="11"/>
  <c r="CF31" i="4"/>
  <c r="CD31" i="4"/>
  <c r="CE31" i="4"/>
  <c r="P29" i="14"/>
  <c r="P54" i="14" s="1"/>
  <c r="P53" i="13"/>
  <c r="P55" i="12"/>
  <c r="Q53" i="13"/>
  <c r="R52" i="13"/>
  <c r="BP31" i="4"/>
  <c r="BS31" i="4" s="1"/>
  <c r="CK30" i="4"/>
  <c r="CJ31" i="4"/>
  <c r="E30" i="12"/>
  <c r="H30" i="12"/>
  <c r="I30" i="12" s="1"/>
  <c r="CW34" i="11"/>
  <c r="D30" i="13"/>
  <c r="E30" i="13" s="1"/>
  <c r="C30" i="14"/>
  <c r="BA30" i="11"/>
  <c r="AZ30" i="11" s="1"/>
  <c r="AA29" i="14"/>
  <c r="AA54" i="14" s="1"/>
  <c r="Y29" i="13"/>
  <c r="Y54" i="14"/>
  <c r="Y55" i="14" s="1"/>
  <c r="E29" i="13"/>
  <c r="BU31" i="5"/>
  <c r="BO31" i="5"/>
  <c r="BP31" i="5" s="1"/>
  <c r="BV31" i="4"/>
  <c r="BW31" i="4" s="1"/>
  <c r="CX31" i="4"/>
  <c r="CY31" i="4" s="1"/>
  <c r="CU31" i="4"/>
  <c r="CW32" i="4"/>
  <c r="W31" i="13"/>
  <c r="N29" i="14"/>
  <c r="V31" i="14"/>
  <c r="Z31" i="14" s="1"/>
  <c r="L30" i="13"/>
  <c r="CY31" i="11"/>
  <c r="BR30" i="11"/>
  <c r="Y56" i="12"/>
  <c r="BW29" i="5"/>
  <c r="Y31" i="14"/>
  <c r="Z30" i="14"/>
  <c r="Z30" i="13" s="1"/>
  <c r="Z55" i="13" s="1"/>
  <c r="G29" i="14"/>
  <c r="G29" i="13" s="1"/>
  <c r="Z55" i="12"/>
  <c r="AA30" i="12"/>
  <c r="AA55" i="12" s="1"/>
  <c r="I29" i="12"/>
  <c r="I54" i="12" s="1"/>
  <c r="G54" i="12"/>
  <c r="G55" i="12" s="1"/>
  <c r="R29" i="12"/>
  <c r="R54" i="12" s="1"/>
  <c r="P29" i="13"/>
  <c r="CC32" i="4"/>
  <c r="BO32" i="4"/>
  <c r="BR32" i="4" s="1"/>
  <c r="BO31" i="11"/>
  <c r="BQ31" i="11" s="1"/>
  <c r="CC31" i="11"/>
  <c r="AL34" i="11"/>
  <c r="H29" i="14"/>
  <c r="H29" i="13" s="1"/>
  <c r="E29" i="14"/>
  <c r="N30" i="12"/>
  <c r="Q30" i="12"/>
  <c r="R30" i="12" s="1"/>
  <c r="I28" i="14"/>
  <c r="I53" i="14" s="1"/>
  <c r="G28" i="13"/>
  <c r="N29" i="13"/>
  <c r="BU30" i="11"/>
  <c r="G30" i="14" s="1"/>
  <c r="BV29" i="11"/>
  <c r="BW29" i="11" s="1"/>
  <c r="AL34" i="4"/>
  <c r="BA32" i="4"/>
  <c r="U32" i="12"/>
  <c r="V32" i="12"/>
  <c r="D30" i="14"/>
  <c r="BA30" i="5"/>
  <c r="AZ30" i="5" s="1"/>
  <c r="CC31" i="5"/>
  <c r="C31" i="12"/>
  <c r="D31" i="12"/>
  <c r="AL32" i="5"/>
  <c r="AI34" i="5"/>
  <c r="M30" i="13"/>
  <c r="L30" i="14"/>
  <c r="M31" i="12"/>
  <c r="L31" i="12"/>
  <c r="Z31" i="12"/>
  <c r="AA31" i="12" s="1"/>
  <c r="Y32" i="12"/>
  <c r="W31" i="12"/>
  <c r="U32" i="14"/>
  <c r="Y30" i="13"/>
  <c r="BP30" i="11"/>
  <c r="BS30" i="11" s="1"/>
  <c r="H53" i="12"/>
  <c r="H54" i="12" s="1"/>
  <c r="H55" i="12" s="1"/>
  <c r="G53" i="14"/>
  <c r="G54" i="14" s="1"/>
  <c r="H53" i="13"/>
  <c r="I55" i="12" l="1"/>
  <c r="CK31" i="4"/>
  <c r="BV30" i="5"/>
  <c r="BW30" i="5" s="1"/>
  <c r="W31" i="14"/>
  <c r="CU31" i="5"/>
  <c r="CU32" i="11"/>
  <c r="CI32" i="4"/>
  <c r="P30" i="14"/>
  <c r="P30" i="13" s="1"/>
  <c r="BW31" i="1"/>
  <c r="BQ32" i="1"/>
  <c r="BV32" i="1" s="1"/>
  <c r="CJ32" i="1"/>
  <c r="CJ34" i="1" s="1"/>
  <c r="CG32" i="1"/>
  <c r="CK32" i="1"/>
  <c r="CK34" i="1" s="1"/>
  <c r="CI34" i="1"/>
  <c r="BS32" i="1"/>
  <c r="BU32" i="4"/>
  <c r="G32" i="12" s="1"/>
  <c r="G56" i="12"/>
  <c r="R28" i="14"/>
  <c r="R53" i="14" s="1"/>
  <c r="Q29" i="14"/>
  <c r="Q29" i="13" s="1"/>
  <c r="Q54" i="13" s="1"/>
  <c r="Q53" i="14"/>
  <c r="CG31" i="4"/>
  <c r="CJ30" i="11"/>
  <c r="P56" i="12"/>
  <c r="CK30" i="11"/>
  <c r="CI31" i="11"/>
  <c r="CE31" i="5"/>
  <c r="CF31" i="5"/>
  <c r="CD31" i="5"/>
  <c r="CG30" i="5"/>
  <c r="CE31" i="11"/>
  <c r="CF31" i="11"/>
  <c r="CD31" i="11"/>
  <c r="CG30" i="11"/>
  <c r="CE32" i="4"/>
  <c r="CF32" i="4"/>
  <c r="CD32" i="4"/>
  <c r="R53" i="13"/>
  <c r="Q55" i="12"/>
  <c r="L31" i="13"/>
  <c r="C31" i="13"/>
  <c r="BP31" i="11"/>
  <c r="CU32" i="5"/>
  <c r="M31" i="14"/>
  <c r="Z55" i="14"/>
  <c r="Z56" i="14" s="1"/>
  <c r="BR31" i="5"/>
  <c r="Z31" i="13"/>
  <c r="Z56" i="13" s="1"/>
  <c r="H54" i="14"/>
  <c r="AA30" i="14"/>
  <c r="CX32" i="11"/>
  <c r="CY32" i="11" s="1"/>
  <c r="CY34" i="11" s="1"/>
  <c r="AA56" i="12"/>
  <c r="G30" i="13"/>
  <c r="CI31" i="5"/>
  <c r="CJ30" i="5"/>
  <c r="CK30" i="5" s="1"/>
  <c r="P32" i="12"/>
  <c r="Q31" i="12"/>
  <c r="N31" i="12"/>
  <c r="V32" i="14"/>
  <c r="CW32" i="5"/>
  <c r="CX31" i="5"/>
  <c r="CY31" i="5" s="1"/>
  <c r="AL34" i="5"/>
  <c r="E31" i="12"/>
  <c r="H31" i="12"/>
  <c r="M31" i="13"/>
  <c r="N31" i="13" s="1"/>
  <c r="L31" i="14"/>
  <c r="BA31" i="11"/>
  <c r="AZ31" i="11" s="1"/>
  <c r="C31" i="14"/>
  <c r="D31" i="13"/>
  <c r="E31" i="13" s="1"/>
  <c r="BO32" i="11"/>
  <c r="BP32" i="11" s="1"/>
  <c r="BO32" i="5"/>
  <c r="BP32" i="5" s="1"/>
  <c r="CI34" i="4"/>
  <c r="G55" i="14"/>
  <c r="AA30" i="13"/>
  <c r="H54" i="13"/>
  <c r="H56" i="12"/>
  <c r="I29" i="13"/>
  <c r="V32" i="13"/>
  <c r="BP32" i="4"/>
  <c r="R55" i="12"/>
  <c r="Z56" i="12"/>
  <c r="I29" i="14"/>
  <c r="I54" i="14" s="1"/>
  <c r="BQ31" i="5"/>
  <c r="BV31" i="5" s="1"/>
  <c r="BW31" i="5" s="1"/>
  <c r="Y57" i="12"/>
  <c r="BR31" i="11"/>
  <c r="BU32" i="11" s="1"/>
  <c r="P54" i="13"/>
  <c r="P55" i="13" s="1"/>
  <c r="Y56" i="14"/>
  <c r="AA55" i="14"/>
  <c r="BQ32" i="5"/>
  <c r="BV30" i="11"/>
  <c r="BU31" i="11"/>
  <c r="G31" i="14" s="1"/>
  <c r="Y34" i="12"/>
  <c r="N30" i="14"/>
  <c r="CX32" i="4"/>
  <c r="CX34" i="4" s="1"/>
  <c r="CU32" i="4"/>
  <c r="Z32" i="12"/>
  <c r="Z34" i="12" s="1"/>
  <c r="W32" i="12"/>
  <c r="I28" i="13"/>
  <c r="I53" i="13" s="1"/>
  <c r="G53" i="13"/>
  <c r="G54" i="13" s="1"/>
  <c r="G55" i="13" s="1"/>
  <c r="CC32" i="11"/>
  <c r="D32" i="12"/>
  <c r="C32" i="12"/>
  <c r="C32" i="13"/>
  <c r="L32" i="12"/>
  <c r="M32" i="12"/>
  <c r="N30" i="13"/>
  <c r="CW34" i="4"/>
  <c r="BU34" i="4"/>
  <c r="D31" i="14"/>
  <c r="BA31" i="5"/>
  <c r="AZ31" i="5" s="1"/>
  <c r="AA29" i="13"/>
  <c r="AA54" i="13" s="1"/>
  <c r="Y54" i="13"/>
  <c r="Y55" i="13" s="1"/>
  <c r="H30" i="14"/>
  <c r="H30" i="13" s="1"/>
  <c r="E30" i="14"/>
  <c r="CC32" i="5"/>
  <c r="U32" i="13"/>
  <c r="BW30" i="11"/>
  <c r="BR32" i="11"/>
  <c r="AA31" i="14"/>
  <c r="BQ32" i="4"/>
  <c r="I31" i="12"/>
  <c r="I56" i="12" s="1"/>
  <c r="Y31" i="13"/>
  <c r="AA55" i="13" l="1"/>
  <c r="P55" i="14"/>
  <c r="CI32" i="5"/>
  <c r="BV34" i="1"/>
  <c r="BW32" i="1"/>
  <c r="BW34" i="1" s="1"/>
  <c r="BS32" i="4"/>
  <c r="BV31" i="11"/>
  <c r="G57" i="12"/>
  <c r="BS31" i="5"/>
  <c r="BS31" i="11"/>
  <c r="I54" i="13"/>
  <c r="Q56" i="12"/>
  <c r="P31" i="14"/>
  <c r="P31" i="13" s="1"/>
  <c r="R29" i="14"/>
  <c r="R54" i="14" s="1"/>
  <c r="CJ31" i="11"/>
  <c r="CK31" i="11" s="1"/>
  <c r="CJ31" i="5"/>
  <c r="R29" i="13"/>
  <c r="R54" i="13" s="1"/>
  <c r="CG32" i="4"/>
  <c r="Q54" i="14"/>
  <c r="CI32" i="11"/>
  <c r="P32" i="14" s="1"/>
  <c r="P56" i="14"/>
  <c r="M32" i="14"/>
  <c r="CF32" i="5"/>
  <c r="CD32" i="5"/>
  <c r="CE32" i="5"/>
  <c r="CG31" i="5"/>
  <c r="CF32" i="11"/>
  <c r="CD32" i="11"/>
  <c r="CE32" i="11"/>
  <c r="CG31" i="11"/>
  <c r="Q30" i="14"/>
  <c r="Q30" i="13" s="1"/>
  <c r="Q55" i="13" s="1"/>
  <c r="R31" i="12"/>
  <c r="AA31" i="13"/>
  <c r="CX34" i="11"/>
  <c r="H55" i="14"/>
  <c r="CY32" i="4"/>
  <c r="CY34" i="4" s="1"/>
  <c r="BR32" i="5"/>
  <c r="BS32" i="5" s="1"/>
  <c r="BQ32" i="11"/>
  <c r="BS32" i="11" s="1"/>
  <c r="Y56" i="13"/>
  <c r="L32" i="13"/>
  <c r="Z32" i="14"/>
  <c r="Z34" i="14" s="1"/>
  <c r="W32" i="13"/>
  <c r="Z32" i="13"/>
  <c r="Z34" i="13" s="1"/>
  <c r="G31" i="13"/>
  <c r="G56" i="13" s="1"/>
  <c r="N32" i="12"/>
  <c r="E32" i="12"/>
  <c r="BU34" i="11"/>
  <c r="D32" i="14"/>
  <c r="BA32" i="5"/>
  <c r="AZ32" i="5" s="1"/>
  <c r="D32" i="13"/>
  <c r="E32" i="13" s="1"/>
  <c r="BA32" i="11"/>
  <c r="AZ32" i="11" s="1"/>
  <c r="C32" i="14"/>
  <c r="G34" i="12"/>
  <c r="CW34" i="5"/>
  <c r="Y32" i="14"/>
  <c r="Y57" i="14" s="1"/>
  <c r="P34" i="12"/>
  <c r="AA56" i="13"/>
  <c r="AA32" i="12"/>
  <c r="AA56" i="14"/>
  <c r="R56" i="12"/>
  <c r="BV32" i="4"/>
  <c r="G56" i="14"/>
  <c r="W32" i="14"/>
  <c r="CK31" i="5"/>
  <c r="BU32" i="5"/>
  <c r="G32" i="14" s="1"/>
  <c r="P57" i="12"/>
  <c r="I30" i="14"/>
  <c r="I55" i="14" s="1"/>
  <c r="M32" i="13"/>
  <c r="N32" i="13" s="1"/>
  <c r="L32" i="14"/>
  <c r="CI34" i="11"/>
  <c r="CX32" i="5"/>
  <c r="CX34" i="5" s="1"/>
  <c r="E31" i="14"/>
  <c r="H31" i="14"/>
  <c r="H31" i="13" s="1"/>
  <c r="N31" i="14"/>
  <c r="CI34" i="5"/>
  <c r="BW31" i="11"/>
  <c r="P56" i="13"/>
  <c r="Z57" i="12"/>
  <c r="CJ32" i="4"/>
  <c r="Q32" i="12" s="1"/>
  <c r="H55" i="13"/>
  <c r="BV32" i="5"/>
  <c r="BV34" i="5" s="1"/>
  <c r="BV32" i="11"/>
  <c r="BV34" i="11" s="1"/>
  <c r="I30" i="13"/>
  <c r="I55" i="13" s="1"/>
  <c r="Q31" i="14" l="1"/>
  <c r="Q31" i="13" s="1"/>
  <c r="CG32" i="11"/>
  <c r="Q55" i="14"/>
  <c r="Q56" i="14" s="1"/>
  <c r="CG32" i="5"/>
  <c r="R30" i="13"/>
  <c r="R55" i="13" s="1"/>
  <c r="R30" i="14"/>
  <c r="R55" i="14" s="1"/>
  <c r="Z57" i="14"/>
  <c r="Z57" i="13"/>
  <c r="Q34" i="12"/>
  <c r="Q57" i="12"/>
  <c r="R32" i="12"/>
  <c r="R34" i="12" s="1"/>
  <c r="R31" i="13"/>
  <c r="Q56" i="13"/>
  <c r="P34" i="14"/>
  <c r="G34" i="14"/>
  <c r="BV34" i="4"/>
  <c r="BW32" i="4"/>
  <c r="BW34" i="4" s="1"/>
  <c r="CJ32" i="11"/>
  <c r="H32" i="14"/>
  <c r="H34" i="14" s="1"/>
  <c r="E32" i="14"/>
  <c r="H56" i="13"/>
  <c r="P32" i="13"/>
  <c r="G57" i="14"/>
  <c r="R31" i="14"/>
  <c r="H56" i="14"/>
  <c r="H57" i="14" s="1"/>
  <c r="BW32" i="11"/>
  <c r="BW34" i="11" s="1"/>
  <c r="I31" i="14"/>
  <c r="I56" i="14" s="1"/>
  <c r="CJ32" i="5"/>
  <c r="CJ34" i="4"/>
  <c r="CK32" i="4"/>
  <c r="CK34" i="4" s="1"/>
  <c r="N32" i="14"/>
  <c r="BW32" i="5"/>
  <c r="BW34" i="5" s="1"/>
  <c r="BU34" i="5"/>
  <c r="AA34" i="12"/>
  <c r="AA57" i="12"/>
  <c r="AA32" i="14"/>
  <c r="AA34" i="14" s="1"/>
  <c r="Y34" i="14"/>
  <c r="Y32" i="13"/>
  <c r="G32" i="13"/>
  <c r="G57" i="13" s="1"/>
  <c r="P57" i="14"/>
  <c r="CY32" i="5"/>
  <c r="CY34" i="5" s="1"/>
  <c r="H32" i="12"/>
  <c r="I31" i="13"/>
  <c r="I56" i="13" s="1"/>
  <c r="R56" i="14" l="1"/>
  <c r="R56" i="13"/>
  <c r="R57" i="12"/>
  <c r="Q32" i="14"/>
  <c r="Q34" i="14" s="1"/>
  <c r="AA57" i="14"/>
  <c r="H34" i="12"/>
  <c r="I32" i="12"/>
  <c r="H57" i="12"/>
  <c r="H32" i="13"/>
  <c r="H34" i="13" s="1"/>
  <c r="AA32" i="13"/>
  <c r="Y34" i="13"/>
  <c r="Y57" i="13"/>
  <c r="I32" i="14"/>
  <c r="I34" i="14" s="1"/>
  <c r="G34" i="13"/>
  <c r="CJ34" i="5"/>
  <c r="CK32" i="5"/>
  <c r="CK34" i="5" s="1"/>
  <c r="P34" i="13"/>
  <c r="CJ34" i="11"/>
  <c r="CK32" i="11"/>
  <c r="CK34" i="11" s="1"/>
  <c r="P57" i="13"/>
  <c r="Q32" i="13" l="1"/>
  <c r="Q34" i="13" s="1"/>
  <c r="R32" i="14"/>
  <c r="R34" i="14" s="1"/>
  <c r="Q57" i="14"/>
  <c r="I32" i="13"/>
  <c r="I34" i="13" s="1"/>
  <c r="H57" i="13"/>
  <c r="I34" i="12"/>
  <c r="I57" i="12"/>
  <c r="I57" i="14"/>
  <c r="R32" i="13"/>
  <c r="I57" i="13"/>
  <c r="AA34" i="13"/>
  <c r="AA57" i="13"/>
  <c r="Q57" i="13" l="1"/>
  <c r="R57" i="14"/>
  <c r="R34" i="13"/>
  <c r="R57" i="13"/>
</calcChain>
</file>

<file path=xl/comments1.xml><?xml version="1.0" encoding="utf-8"?>
<comments xmlns="http://schemas.openxmlformats.org/spreadsheetml/2006/main">
  <authors>
    <author>Schreyer_P</author>
  </authors>
  <commentList>
    <comment ref="W6" authorId="0">
      <text>
        <r>
          <rPr>
            <sz val="8"/>
            <color indexed="81"/>
            <rFont val="Tahoma"/>
            <family val="2"/>
          </rPr>
          <t xml:space="preserve">Estimate for initial stock:
GFCF/(rate of depreciation + long-run rate of GFCF growth)
</t>
        </r>
      </text>
    </comment>
  </commentList>
</comments>
</file>

<file path=xl/comments2.xml><?xml version="1.0" encoding="utf-8"?>
<comments xmlns="http://schemas.openxmlformats.org/spreadsheetml/2006/main">
  <authors>
    <author>Schreyer_P</author>
  </authors>
  <commentList>
    <comment ref="W6" authorId="0">
      <text>
        <r>
          <rPr>
            <sz val="8"/>
            <color indexed="81"/>
            <rFont val="Tahoma"/>
            <family val="2"/>
          </rPr>
          <t xml:space="preserve">Estimate for initial stock:
GFCF/(rate of depreciation + long-run rate of GFCF growth)
</t>
        </r>
      </text>
    </comment>
  </commentList>
</comments>
</file>

<file path=xl/comments3.xml><?xml version="1.0" encoding="utf-8"?>
<comments xmlns="http://schemas.openxmlformats.org/spreadsheetml/2006/main">
  <authors>
    <author>Schreyer_P</author>
  </authors>
  <commentList>
    <comment ref="W6" authorId="0">
      <text>
        <r>
          <rPr>
            <sz val="8"/>
            <color indexed="81"/>
            <rFont val="Tahoma"/>
            <family val="2"/>
          </rPr>
          <t xml:space="preserve">Estimate for initial stock:
GFCF/(rate of depreciation + long-run rate of GFCF growth)
</t>
        </r>
      </text>
    </comment>
  </commentList>
</comments>
</file>

<file path=xl/comments4.xml><?xml version="1.0" encoding="utf-8"?>
<comments xmlns="http://schemas.openxmlformats.org/spreadsheetml/2006/main">
  <authors>
    <author>Schreyer_P</author>
  </authors>
  <commentList>
    <comment ref="W6" authorId="0">
      <text>
        <r>
          <rPr>
            <sz val="8"/>
            <color indexed="81"/>
            <rFont val="Tahoma"/>
            <family val="2"/>
          </rPr>
          <t xml:space="preserve">Estimate for initial stock:
GFCF/(rate of depreciation + long-run rate of GFCF growth)
</t>
        </r>
      </text>
    </comment>
  </commentList>
</comments>
</file>

<file path=xl/sharedStrings.xml><?xml version="1.0" encoding="utf-8"?>
<sst xmlns="http://schemas.openxmlformats.org/spreadsheetml/2006/main" count="775" uniqueCount="84">
  <si>
    <t>Machinery</t>
  </si>
  <si>
    <t>Software</t>
  </si>
  <si>
    <t>GFCF at current prices</t>
  </si>
  <si>
    <t>Initial stock at average 1979 prices</t>
  </si>
  <si>
    <t>Rates of depreciation in %</t>
  </si>
  <si>
    <t>Average service life</t>
  </si>
  <si>
    <t>Declining balance rate</t>
  </si>
  <si>
    <t>Public administration</t>
  </si>
  <si>
    <t>..</t>
  </si>
  <si>
    <t>Total</t>
  </si>
  <si>
    <t>1980-2005</t>
  </si>
  <si>
    <t>Depreciation (CFC) parameters</t>
  </si>
  <si>
    <t xml:space="preserve">Net capital stock, end of period, </t>
  </si>
  <si>
    <t>Gross fixed capital formation,</t>
  </si>
  <si>
    <t>Price index of gross fixed capital formation,</t>
  </si>
  <si>
    <t>Average prices (chained dollars) of year 2000</t>
  </si>
  <si>
    <t>Net operating surplus</t>
  </si>
  <si>
    <t>Other taxes less other subsidies on production</t>
  </si>
  <si>
    <t>Gross operating surplus and capital part of mixed income</t>
  </si>
  <si>
    <t>Average prices of each reporting year ('current replacement costs')</t>
  </si>
  <si>
    <t>Gross fixed capital formation</t>
  </si>
  <si>
    <t>Consumer price index</t>
  </si>
  <si>
    <t>Average prices of each period, 2000=100</t>
  </si>
  <si>
    <t>Prices at the beginning of each period, 2000=100</t>
  </si>
  <si>
    <t>Current (historical) prices, average of each period</t>
  </si>
  <si>
    <t>Average prices of each period</t>
  </si>
  <si>
    <t>Manufacturing industry</t>
  </si>
  <si>
    <t>Services</t>
  </si>
  <si>
    <t>%</t>
  </si>
  <si>
    <t>Non-market producers</t>
  </si>
  <si>
    <t>Average prices of each period, % change</t>
  </si>
  <si>
    <t>1987-2005</t>
  </si>
  <si>
    <t>Warehouse</t>
  </si>
  <si>
    <r>
      <t>=(I</t>
    </r>
    <r>
      <rPr>
        <vertAlign val="superscript"/>
        <sz val="10"/>
        <rFont val="Arial"/>
        <family val="2"/>
      </rPr>
      <t>t</t>
    </r>
    <r>
      <rPr>
        <sz val="10"/>
        <rFont val="Arial"/>
        <family val="2"/>
      </rPr>
      <t>/2+W</t>
    </r>
    <r>
      <rPr>
        <vertAlign val="superscript"/>
        <sz val="10"/>
        <rFont val="Arial"/>
        <family val="2"/>
      </rPr>
      <t>tB</t>
    </r>
    <r>
      <rPr>
        <sz val="10"/>
        <rFont val="Arial"/>
        <family val="2"/>
      </rPr>
      <t>)</t>
    </r>
  </si>
  <si>
    <r>
      <t>G</t>
    </r>
    <r>
      <rPr>
        <vertAlign val="superscript"/>
        <sz val="10"/>
        <rFont val="Arial"/>
        <family val="2"/>
      </rPr>
      <t>t</t>
    </r>
  </si>
  <si>
    <r>
      <t>N</t>
    </r>
    <r>
      <rPr>
        <vertAlign val="superscript"/>
        <sz val="10"/>
        <rFont val="Arial"/>
        <family val="2"/>
      </rPr>
      <t>t</t>
    </r>
  </si>
  <si>
    <r>
      <t>T</t>
    </r>
    <r>
      <rPr>
        <vertAlign val="subscript"/>
        <sz val="10"/>
        <rFont val="Arial"/>
        <family val="2"/>
      </rPr>
      <t>K</t>
    </r>
    <r>
      <rPr>
        <vertAlign val="superscript"/>
        <sz val="10"/>
        <rFont val="Arial"/>
        <family val="2"/>
      </rPr>
      <t>t</t>
    </r>
  </si>
  <si>
    <t>Land</t>
  </si>
  <si>
    <t>User cost shares</t>
  </si>
  <si>
    <t>Market producers</t>
  </si>
  <si>
    <t>Price index of gross fixed capital formation and land</t>
  </si>
  <si>
    <t>Net operating surplus (=cost of financing plus revaluation)</t>
  </si>
  <si>
    <t>User cost shares, simplified method</t>
  </si>
  <si>
    <t>Average real rate of return of market producers</t>
  </si>
  <si>
    <t>Ex-post real rate of return, ex-post real asset price changes</t>
  </si>
  <si>
    <t>Ex-post real rate of return, simplified method</t>
  </si>
  <si>
    <t>Ex-ante, exogenous real rate of return, ex-ante (average) real asset price changes</t>
  </si>
  <si>
    <t>Rate of return</t>
  </si>
  <si>
    <t>Ex post, endogenous real rate of return, ex-post real asset price changes</t>
  </si>
  <si>
    <t>Ex post, endogenous real rate of return, simplified method</t>
  </si>
  <si>
    <t>Capital services</t>
  </si>
  <si>
    <t>Laspeyres volume index over preceding period</t>
  </si>
  <si>
    <t>Paasche volume index over preceding period</t>
  </si>
  <si>
    <t>1987-2005%</t>
  </si>
  <si>
    <t>Fisher volume index over preceding period</t>
  </si>
  <si>
    <r>
      <t>Real price index of GFCF and land, i</t>
    </r>
    <r>
      <rPr>
        <b/>
        <vertAlign val="superscript"/>
        <sz val="10"/>
        <rFont val="Arial"/>
        <family val="2"/>
      </rPr>
      <t>t*</t>
    </r>
  </si>
  <si>
    <r>
      <t>Productive stock, K</t>
    </r>
    <r>
      <rPr>
        <b/>
        <vertAlign val="superscript"/>
        <sz val="10"/>
        <rFont val="Arial"/>
        <family val="2"/>
      </rPr>
      <t xml:space="preserve">t </t>
    </r>
    <r>
      <rPr>
        <b/>
        <sz val="10"/>
        <rFont val="Arial"/>
        <family val="2"/>
      </rPr>
      <t>(geometric)</t>
    </r>
  </si>
  <si>
    <r>
      <t>Consumption of fixed capital (CFC), D</t>
    </r>
    <r>
      <rPr>
        <b/>
        <vertAlign val="superscript"/>
        <sz val="10"/>
        <rFont val="Arial"/>
        <family val="2"/>
      </rPr>
      <t>t</t>
    </r>
  </si>
  <si>
    <r>
      <t>Consumption of fixed capital (CFC), D</t>
    </r>
    <r>
      <rPr>
        <b/>
        <vertAlign val="superscript"/>
        <sz val="10"/>
        <rFont val="Arial"/>
        <family val="2"/>
      </rPr>
      <t>t</t>
    </r>
    <r>
      <rPr>
        <b/>
        <sz val="10"/>
        <rFont val="Arial"/>
        <family val="2"/>
      </rPr>
      <t>/P</t>
    </r>
    <r>
      <rPr>
        <b/>
        <vertAlign val="subscript"/>
        <sz val="10"/>
        <rFont val="Arial"/>
        <family val="2"/>
      </rPr>
      <t>0</t>
    </r>
    <r>
      <rPr>
        <b/>
        <vertAlign val="superscript"/>
        <sz val="10"/>
        <rFont val="Arial"/>
        <family val="2"/>
      </rPr>
      <t>t</t>
    </r>
  </si>
  <si>
    <r>
      <t>Average net capital stock, P</t>
    </r>
    <r>
      <rPr>
        <vertAlign val="subscript"/>
        <sz val="11"/>
        <rFont val="Arial"/>
        <family val="2"/>
      </rPr>
      <t>0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 xml:space="preserve"> W</t>
    </r>
    <r>
      <rPr>
        <vertAlign val="superscript"/>
        <sz val="11"/>
        <rFont val="Arial"/>
        <family val="2"/>
      </rPr>
      <t>t</t>
    </r>
    <r>
      <rPr>
        <sz val="10"/>
        <rFont val="Arial"/>
        <family val="2"/>
      </rPr>
      <t/>
    </r>
  </si>
  <si>
    <r>
      <t>W</t>
    </r>
    <r>
      <rPr>
        <vertAlign val="superscript"/>
        <sz val="11"/>
        <rFont val="Arial"/>
        <family val="2"/>
      </rPr>
      <t>tE</t>
    </r>
    <r>
      <rPr>
        <sz val="11"/>
        <rFont val="Arial"/>
        <family val="2"/>
      </rPr>
      <t>=W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 xml:space="preserve"> + 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 xml:space="preserve"> – δ(I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/2+W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)</t>
    </r>
  </si>
  <si>
    <r>
      <t>=P</t>
    </r>
    <r>
      <rPr>
        <vertAlign val="subscript"/>
        <sz val="11"/>
        <rFont val="Arial"/>
        <family val="2"/>
      </rPr>
      <t>0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(W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+W</t>
    </r>
    <r>
      <rPr>
        <vertAlign val="superscript"/>
        <sz val="11"/>
        <rFont val="Arial"/>
        <family val="2"/>
      </rPr>
      <t>tE</t>
    </r>
    <r>
      <rPr>
        <sz val="11"/>
        <rFont val="Arial"/>
        <family val="2"/>
      </rPr>
      <t>)/2</t>
    </r>
  </si>
  <si>
    <r>
      <t>ρ</t>
    </r>
    <r>
      <rPr>
        <vertAlign val="superscript"/>
        <sz val="11"/>
        <rFont val="Arial"/>
        <family val="2"/>
      </rPr>
      <t>t</t>
    </r>
  </si>
  <si>
    <r>
      <t>Average net capital stock, P</t>
    </r>
    <r>
      <rPr>
        <vertAlign val="subscript"/>
        <sz val="11"/>
        <rFont val="Arial"/>
        <family val="2"/>
      </rPr>
      <t>0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 xml:space="preserve"> W</t>
    </r>
    <r>
      <rPr>
        <vertAlign val="superscript"/>
        <sz val="11"/>
        <rFont val="Arial"/>
        <family val="2"/>
      </rPr>
      <t>t</t>
    </r>
  </si>
  <si>
    <t>Market sector</t>
  </si>
  <si>
    <t>Services market producers</t>
  </si>
  <si>
    <t>Manu-facturing</t>
  </si>
  <si>
    <t>Services non-market producers</t>
  </si>
  <si>
    <t>Total economy</t>
  </si>
  <si>
    <t>Non-market sector</t>
  </si>
  <si>
    <t>Laspeyres volume index 1987=100</t>
  </si>
  <si>
    <t>Paasche volume index 1987=100</t>
  </si>
  <si>
    <t>Fisher volume index 1987=100</t>
  </si>
  <si>
    <r>
      <t>=</t>
    </r>
    <r>
      <rPr>
        <sz val="11"/>
        <rFont val="Arial"/>
        <family val="2"/>
      </rPr>
      <t>δ[I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/2 + 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]</t>
    </r>
  </si>
  <si>
    <r>
      <t>=δ[I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/2 + 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]</t>
    </r>
  </si>
  <si>
    <r>
      <t xml:space="preserve">= </t>
    </r>
    <r>
      <rPr>
        <sz val="11"/>
        <rFont val="Arial"/>
        <family val="2"/>
      </rPr>
      <t>δ[I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/2 + 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]P</t>
    </r>
    <r>
      <rPr>
        <vertAlign val="subscript"/>
        <sz val="11"/>
        <rFont val="Arial"/>
        <family val="2"/>
      </rPr>
      <t>0</t>
    </r>
    <r>
      <rPr>
        <vertAlign val="superscript"/>
        <sz val="11"/>
        <rFont val="Arial"/>
        <family val="2"/>
      </rPr>
      <t>t</t>
    </r>
  </si>
  <si>
    <r>
      <t>= δ[I</t>
    </r>
    <r>
      <rPr>
        <vertAlign val="superscript"/>
        <sz val="11"/>
        <rFont val="Arial"/>
        <family val="2"/>
      </rPr>
      <t>t</t>
    </r>
    <r>
      <rPr>
        <sz val="11"/>
        <rFont val="Arial"/>
        <family val="2"/>
      </rPr>
      <t>/2 + W</t>
    </r>
    <r>
      <rPr>
        <vertAlign val="superscript"/>
        <sz val="11"/>
        <rFont val="Arial"/>
        <family val="2"/>
      </rPr>
      <t>tB</t>
    </r>
    <r>
      <rPr>
        <sz val="11"/>
        <rFont val="Arial"/>
        <family val="2"/>
      </rPr>
      <t>]P</t>
    </r>
    <r>
      <rPr>
        <vertAlign val="subscript"/>
        <sz val="11"/>
        <rFont val="Arial"/>
        <family val="2"/>
      </rPr>
      <t>0</t>
    </r>
    <r>
      <rPr>
        <vertAlign val="superscript"/>
        <sz val="11"/>
        <rFont val="Arial"/>
        <family val="2"/>
      </rPr>
      <t>t</t>
    </r>
  </si>
  <si>
    <r>
      <t>G</t>
    </r>
    <r>
      <rPr>
        <vertAlign val="superscript"/>
        <sz val="7"/>
        <rFont val="Arial"/>
        <family val="2"/>
      </rPr>
      <t xml:space="preserve">t </t>
    </r>
    <r>
      <rPr>
        <sz val="7"/>
        <rFont val="Arial"/>
        <family val="2"/>
      </rPr>
      <t>as implied by ex-ante method relative to 'national accounts' G</t>
    </r>
    <r>
      <rPr>
        <vertAlign val="superscript"/>
        <sz val="7"/>
        <rFont val="Arial"/>
        <family val="2"/>
      </rPr>
      <t>t</t>
    </r>
  </si>
  <si>
    <r>
      <t>User costs of capital, U</t>
    </r>
    <r>
      <rPr>
        <b/>
        <vertAlign val="superscript"/>
        <sz val="10"/>
        <rFont val="Arial"/>
        <family val="2"/>
      </rPr>
      <t>t*</t>
    </r>
  </si>
  <si>
    <r>
      <t>User costs of capital, simplified method U</t>
    </r>
    <r>
      <rPr>
        <vertAlign val="superscript"/>
        <sz val="10"/>
        <rFont val="Arial"/>
        <family val="2"/>
      </rPr>
      <t>t*</t>
    </r>
  </si>
  <si>
    <r>
      <t>User costs of capital, U</t>
    </r>
    <r>
      <rPr>
        <vertAlign val="superscript"/>
        <sz val="10"/>
        <rFont val="Arial"/>
        <family val="2"/>
      </rPr>
      <t>t*</t>
    </r>
  </si>
  <si>
    <t>Capital services (Fisher index). Market sector (1987=100) (FIG 14 (Left panel) in OECD 2009)</t>
  </si>
  <si>
    <t>Capital services (Fisher index). Non-market sector (1987=100) (FIG 14 (Right panel) in OECD 2009)</t>
  </si>
  <si>
    <t>Capital services (Fisher index). Total economy (1987=100)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</si>
</sst>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%"/>
    <numFmt numFmtId="166" formatCode="0.0"/>
  </numFmts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vertAlign val="superscript"/>
      <sz val="10"/>
      <name val="Arial"/>
      <family val="2"/>
    </font>
    <font>
      <sz val="10"/>
      <name val="Arial"/>
      <family val="2"/>
    </font>
    <font>
      <vertAlign val="subscript"/>
      <sz val="1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1"/>
      <name val="Arial"/>
      <family val="2"/>
    </font>
    <font>
      <sz val="10"/>
      <color indexed="12"/>
      <name val="Arial"/>
      <family val="2"/>
    </font>
    <font>
      <sz val="10"/>
      <color indexed="48"/>
      <name val="Arial"/>
      <family val="2"/>
    </font>
    <font>
      <sz val="8"/>
      <color indexed="8"/>
      <name val="Arial"/>
      <family val="2"/>
    </font>
    <font>
      <i/>
      <sz val="10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b/>
      <sz val="10"/>
      <color rgb="FFFF0000"/>
      <name val="Arial"/>
      <family val="2"/>
    </font>
    <font>
      <b/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5">
    <xf numFmtId="0" fontId="0" fillId="0" borderId="0" xfId="0"/>
    <xf numFmtId="0" fontId="2" fillId="0" borderId="0" xfId="0" applyFont="1"/>
    <xf numFmtId="0" fontId="0" fillId="0" borderId="0" xfId="0" applyBorder="1"/>
    <xf numFmtId="2" fontId="1" fillId="0" borderId="0" xfId="0" applyNumberFormat="1" applyFont="1"/>
    <xf numFmtId="0" fontId="6" fillId="0" borderId="0" xfId="0" applyFont="1" applyBorder="1"/>
    <xf numFmtId="0" fontId="6" fillId="0" borderId="0" xfId="0" applyFont="1"/>
    <xf numFmtId="0" fontId="6" fillId="2" borderId="0" xfId="0" applyFont="1" applyFill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6" fillId="0" borderId="2" xfId="0" applyFont="1" applyBorder="1"/>
    <xf numFmtId="0" fontId="15" fillId="0" borderId="1" xfId="0" applyFont="1" applyBorder="1"/>
    <xf numFmtId="0" fontId="14" fillId="0" borderId="0" xfId="0" applyFont="1" applyAlignment="1">
      <alignment horizontal="center"/>
    </xf>
    <xf numFmtId="0" fontId="14" fillId="0" borderId="1" xfId="0" applyFont="1" applyBorder="1"/>
    <xf numFmtId="0" fontId="15" fillId="0" borderId="2" xfId="0" applyFont="1" applyBorder="1"/>
    <xf numFmtId="0" fontId="6" fillId="0" borderId="2" xfId="0" applyFont="1" applyBorder="1" applyAlignment="1">
      <alignment horizontal="center"/>
    </xf>
    <xf numFmtId="165" fontId="6" fillId="0" borderId="2" xfId="1" applyNumberFormat="1" applyFont="1" applyBorder="1"/>
    <xf numFmtId="1" fontId="6" fillId="0" borderId="1" xfId="0" applyNumberFormat="1" applyFont="1" applyBorder="1"/>
    <xf numFmtId="2" fontId="6" fillId="0" borderId="1" xfId="0" applyNumberFormat="1" applyFont="1" applyBorder="1"/>
    <xf numFmtId="1" fontId="6" fillId="0" borderId="0" xfId="0" applyNumberFormat="1" applyFont="1" applyBorder="1"/>
    <xf numFmtId="1" fontId="6" fillId="0" borderId="0" xfId="0" applyNumberFormat="1" applyFont="1"/>
    <xf numFmtId="164" fontId="6" fillId="0" borderId="0" xfId="0" applyNumberFormat="1" applyFont="1"/>
    <xf numFmtId="2" fontId="6" fillId="0" borderId="0" xfId="0" applyNumberFormat="1" applyFont="1"/>
    <xf numFmtId="2" fontId="16" fillId="0" borderId="0" xfId="0" applyNumberFormat="1" applyFont="1"/>
    <xf numFmtId="166" fontId="6" fillId="0" borderId="0" xfId="0" applyNumberFormat="1" applyFont="1"/>
    <xf numFmtId="165" fontId="6" fillId="0" borderId="0" xfId="1" applyNumberFormat="1" applyFont="1"/>
    <xf numFmtId="164" fontId="6" fillId="0" borderId="0" xfId="1" applyNumberFormat="1" applyFont="1"/>
    <xf numFmtId="10" fontId="6" fillId="0" borderId="0" xfId="1" applyNumberFormat="1" applyFont="1"/>
    <xf numFmtId="0" fontId="6" fillId="2" borderId="0" xfId="0" applyFont="1" applyFill="1" applyBorder="1"/>
    <xf numFmtId="0" fontId="6" fillId="2" borderId="0" xfId="0" applyFont="1" applyFill="1" applyAlignment="1">
      <alignment horizontal="center"/>
    </xf>
    <xf numFmtId="0" fontId="17" fillId="3" borderId="0" xfId="0" applyFont="1" applyFill="1" applyBorder="1" applyAlignment="1">
      <alignment horizontal="right" vertical="top"/>
    </xf>
    <xf numFmtId="0" fontId="15" fillId="0" borderId="0" xfId="0" applyFont="1"/>
    <xf numFmtId="0" fontId="18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/>
    <xf numFmtId="0" fontId="18" fillId="0" borderId="0" xfId="0" applyFont="1" applyFill="1" applyBorder="1" applyAlignment="1">
      <alignment horizontal="center"/>
    </xf>
    <xf numFmtId="0" fontId="0" fillId="0" borderId="0" xfId="0" applyFill="1"/>
    <xf numFmtId="0" fontId="9" fillId="0" borderId="0" xfId="0" applyNumberFormat="1" applyFont="1" applyFill="1" applyBorder="1" applyAlignment="1">
      <alignment vertical="center" wrapText="1"/>
    </xf>
    <xf numFmtId="0" fontId="0" fillId="0" borderId="0" xfId="0" applyFill="1" applyBorder="1"/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6" fillId="0" borderId="0" xfId="0" applyFont="1" applyFill="1"/>
    <xf numFmtId="0" fontId="6" fillId="0" borderId="3" xfId="0" applyFont="1" applyBorder="1"/>
    <xf numFmtId="10" fontId="16" fillId="0" borderId="0" xfId="1" applyNumberFormat="1" applyFont="1"/>
    <xf numFmtId="9" fontId="6" fillId="0" borderId="0" xfId="1" applyFont="1"/>
    <xf numFmtId="0" fontId="19" fillId="0" borderId="1" xfId="0" applyFont="1" applyBorder="1" applyAlignment="1">
      <alignment horizontal="center" wrapText="1"/>
    </xf>
    <xf numFmtId="0" fontId="6" fillId="4" borderId="0" xfId="0" applyFont="1" applyFill="1"/>
    <xf numFmtId="164" fontId="6" fillId="4" borderId="0" xfId="0" applyNumberFormat="1" applyFont="1" applyFill="1"/>
    <xf numFmtId="164" fontId="8" fillId="4" borderId="0" xfId="0" applyNumberFormat="1" applyFont="1" applyFill="1"/>
    <xf numFmtId="0" fontId="21" fillId="0" borderId="0" xfId="0" applyFont="1" applyBorder="1"/>
    <xf numFmtId="0" fontId="3" fillId="5" borderId="0" xfId="0" applyFont="1" applyFill="1" applyBorder="1" applyAlignment="1">
      <alignment horizontal="right" vertical="top"/>
    </xf>
    <xf numFmtId="0" fontId="6" fillId="5" borderId="0" xfId="0" applyFont="1" applyFill="1"/>
    <xf numFmtId="0" fontId="6" fillId="5" borderId="1" xfId="0" applyFont="1" applyFill="1" applyBorder="1"/>
    <xf numFmtId="0" fontId="6" fillId="5" borderId="1" xfId="0" applyFont="1" applyFill="1" applyBorder="1" applyAlignment="1">
      <alignment horizontal="center" wrapText="1"/>
    </xf>
    <xf numFmtId="0" fontId="6" fillId="5" borderId="0" xfId="0" applyFont="1" applyFill="1" applyBorder="1"/>
    <xf numFmtId="0" fontId="14" fillId="5" borderId="1" xfId="0" applyFont="1" applyFill="1" applyBorder="1"/>
    <xf numFmtId="0" fontId="6" fillId="5" borderId="2" xfId="0" applyFont="1" applyFill="1" applyBorder="1"/>
    <xf numFmtId="0" fontId="6" fillId="5" borderId="2" xfId="0" applyFont="1" applyFill="1" applyBorder="1" applyAlignment="1">
      <alignment horizontal="center"/>
    </xf>
    <xf numFmtId="1" fontId="6" fillId="5" borderId="0" xfId="0" applyNumberFormat="1" applyFont="1" applyFill="1" applyBorder="1"/>
    <xf numFmtId="1" fontId="6" fillId="5" borderId="0" xfId="0" applyNumberFormat="1" applyFont="1" applyFill="1"/>
    <xf numFmtId="165" fontId="6" fillId="5" borderId="0" xfId="1" applyNumberFormat="1" applyFont="1" applyFill="1"/>
    <xf numFmtId="2" fontId="6" fillId="5" borderId="0" xfId="0" applyNumberFormat="1" applyFont="1" applyFill="1"/>
    <xf numFmtId="164" fontId="6" fillId="5" borderId="0" xfId="0" applyNumberFormat="1" applyFont="1" applyFill="1"/>
    <xf numFmtId="10" fontId="6" fillId="5" borderId="0" xfId="1" applyNumberFormat="1" applyFont="1" applyFill="1" applyBorder="1"/>
    <xf numFmtId="10" fontId="6" fillId="5" borderId="0" xfId="1" applyNumberFormat="1" applyFont="1" applyFill="1"/>
    <xf numFmtId="164" fontId="6" fillId="5" borderId="0" xfId="1" applyNumberFormat="1" applyFont="1" applyFill="1"/>
    <xf numFmtId="0" fontId="22" fillId="5" borderId="1" xfId="0" applyFont="1" applyFill="1" applyBorder="1"/>
    <xf numFmtId="0" fontId="2" fillId="5" borderId="0" xfId="0" applyFont="1" applyFill="1" applyBorder="1"/>
    <xf numFmtId="0" fontId="2" fillId="5" borderId="2" xfId="0" applyFont="1" applyFill="1" applyBorder="1" applyAlignment="1">
      <alignment horizontal="center"/>
    </xf>
    <xf numFmtId="0" fontId="2" fillId="5" borderId="0" xfId="0" applyFont="1" applyFill="1"/>
    <xf numFmtId="1" fontId="2" fillId="5" borderId="0" xfId="0" applyNumberFormat="1" applyFont="1" applyFill="1"/>
    <xf numFmtId="166" fontId="2" fillId="5" borderId="0" xfId="1" applyNumberFormat="1" applyFont="1" applyFill="1"/>
    <xf numFmtId="166" fontId="2" fillId="5" borderId="0" xfId="0" applyNumberFormat="1" applyFont="1" applyFill="1"/>
    <xf numFmtId="0" fontId="18" fillId="5" borderId="0" xfId="0" applyFont="1" applyFill="1" applyBorder="1" applyAlignment="1">
      <alignment horizontal="centerContinuous"/>
    </xf>
    <xf numFmtId="0" fontId="6" fillId="6" borderId="0" xfId="0" applyFont="1" applyFill="1" applyBorder="1"/>
    <xf numFmtId="0" fontId="6" fillId="6" borderId="0" xfId="0" applyFont="1" applyFill="1"/>
    <xf numFmtId="0" fontId="6" fillId="6" borderId="1" xfId="0" applyFont="1" applyFill="1" applyBorder="1"/>
    <xf numFmtId="0" fontId="6" fillId="6" borderId="1" xfId="0" applyFont="1" applyFill="1" applyBorder="1" applyAlignment="1">
      <alignment horizontal="center" wrapText="1"/>
    </xf>
    <xf numFmtId="0" fontId="14" fillId="6" borderId="1" xfId="0" applyFont="1" applyFill="1" applyBorder="1"/>
    <xf numFmtId="0" fontId="6" fillId="6" borderId="2" xfId="0" applyFont="1" applyFill="1" applyBorder="1"/>
    <xf numFmtId="0" fontId="6" fillId="6" borderId="2" xfId="0" applyFont="1" applyFill="1" applyBorder="1" applyAlignment="1">
      <alignment horizontal="center"/>
    </xf>
    <xf numFmtId="1" fontId="6" fillId="6" borderId="0" xfId="0" applyNumberFormat="1" applyFont="1" applyFill="1" applyBorder="1"/>
    <xf numFmtId="1" fontId="6" fillId="6" borderId="0" xfId="0" applyNumberFormat="1" applyFont="1" applyFill="1"/>
    <xf numFmtId="165" fontId="6" fillId="6" borderId="0" xfId="1" applyNumberFormat="1" applyFont="1" applyFill="1"/>
    <xf numFmtId="166" fontId="6" fillId="6" borderId="0" xfId="1" applyNumberFormat="1" applyFont="1" applyFill="1"/>
    <xf numFmtId="166" fontId="6" fillId="6" borderId="0" xfId="0" applyNumberFormat="1" applyFont="1" applyFill="1"/>
    <xf numFmtId="2" fontId="6" fillId="6" borderId="0" xfId="0" applyNumberFormat="1" applyFont="1" applyFill="1"/>
    <xf numFmtId="164" fontId="6" fillId="6" borderId="0" xfId="0" applyNumberFormat="1" applyFont="1" applyFill="1"/>
    <xf numFmtId="10" fontId="6" fillId="6" borderId="0" xfId="1" applyNumberFormat="1" applyFont="1" applyFill="1" applyBorder="1"/>
    <xf numFmtId="10" fontId="6" fillId="6" borderId="0" xfId="1" applyNumberFormat="1" applyFont="1" applyFill="1"/>
    <xf numFmtId="0" fontId="3" fillId="6" borderId="0" xfId="0" applyFont="1" applyFill="1" applyBorder="1" applyAlignment="1">
      <alignment horizontal="right" vertical="top"/>
    </xf>
    <xf numFmtId="0" fontId="6" fillId="6" borderId="1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wrapText="1"/>
    </xf>
    <xf numFmtId="0" fontId="6" fillId="6" borderId="0" xfId="0" applyFont="1" applyFill="1" applyBorder="1" applyAlignment="1">
      <alignment horizontal="center"/>
    </xf>
    <xf numFmtId="165" fontId="6" fillId="6" borderId="0" xfId="1" applyNumberFormat="1" applyFont="1" applyFill="1" applyAlignment="1">
      <alignment horizontal="center"/>
    </xf>
    <xf numFmtId="164" fontId="6" fillId="6" borderId="0" xfId="1" applyNumberFormat="1" applyFont="1" applyFill="1"/>
    <xf numFmtId="0" fontId="6" fillId="6" borderId="3" xfId="0" applyFont="1" applyFill="1" applyBorder="1" applyAlignment="1"/>
    <xf numFmtId="0" fontId="6" fillId="6" borderId="1" xfId="0" applyFont="1" applyFill="1" applyBorder="1" applyAlignment="1"/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wrapText="1"/>
    </xf>
    <xf numFmtId="0" fontId="1" fillId="5" borderId="0" xfId="0" applyFont="1" applyFill="1"/>
    <xf numFmtId="0" fontId="1" fillId="5" borderId="3" xfId="0" applyFont="1" applyFill="1" applyBorder="1" applyAlignment="1"/>
    <xf numFmtId="0" fontId="1" fillId="5" borderId="1" xfId="0" applyFont="1" applyFill="1" applyBorder="1"/>
    <xf numFmtId="0" fontId="1" fillId="5" borderId="1" xfId="0" applyFont="1" applyFill="1" applyBorder="1" applyAlignment="1"/>
    <xf numFmtId="0" fontId="1" fillId="5" borderId="1" xfId="0" applyFont="1" applyFill="1" applyBorder="1" applyAlignment="1">
      <alignment horizontal="center" wrapText="1"/>
    </xf>
    <xf numFmtId="0" fontId="1" fillId="5" borderId="0" xfId="0" applyFont="1" applyFill="1" applyBorder="1"/>
    <xf numFmtId="0" fontId="1" fillId="5" borderId="2" xfId="0" applyFont="1" applyFill="1" applyBorder="1"/>
    <xf numFmtId="0" fontId="1" fillId="5" borderId="2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/>
    </xf>
    <xf numFmtId="1" fontId="1" fillId="5" borderId="0" xfId="0" applyNumberFormat="1" applyFont="1" applyFill="1" applyBorder="1"/>
    <xf numFmtId="1" fontId="1" fillId="5" borderId="0" xfId="0" applyNumberFormat="1" applyFont="1" applyFill="1"/>
    <xf numFmtId="165" fontId="1" fillId="5" borderId="0" xfId="1" applyNumberFormat="1" applyFont="1" applyFill="1"/>
    <xf numFmtId="2" fontId="1" fillId="5" borderId="0" xfId="0" applyNumberFormat="1" applyFont="1" applyFill="1"/>
    <xf numFmtId="164" fontId="1" fillId="5" borderId="0" xfId="0" applyNumberFormat="1" applyFont="1" applyFill="1"/>
    <xf numFmtId="10" fontId="1" fillId="5" borderId="0" xfId="1" applyNumberFormat="1" applyFont="1" applyFill="1" applyBorder="1"/>
    <xf numFmtId="10" fontId="1" fillId="5" borderId="0" xfId="1" applyNumberFormat="1" applyFont="1" applyFill="1"/>
    <xf numFmtId="166" fontId="1" fillId="5" borderId="0" xfId="0" applyNumberFormat="1" applyFont="1" applyFill="1"/>
    <xf numFmtId="0" fontId="1" fillId="5" borderId="2" xfId="0" applyFont="1" applyFill="1" applyBorder="1" applyAlignment="1">
      <alignment horizontal="center" wrapText="1"/>
    </xf>
    <xf numFmtId="0" fontId="1" fillId="7" borderId="0" xfId="0" applyFont="1" applyFill="1" applyBorder="1"/>
    <xf numFmtId="0" fontId="1" fillId="7" borderId="0" xfId="0" applyFont="1" applyFill="1" applyAlignment="1">
      <alignment horizontal="center" wrapText="1"/>
    </xf>
    <xf numFmtId="0" fontId="1" fillId="7" borderId="0" xfId="0" applyFont="1" applyFill="1"/>
    <xf numFmtId="0" fontId="1" fillId="7" borderId="1" xfId="0" applyFont="1" applyFill="1" applyBorder="1"/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4" fillId="7" borderId="1" xfId="0" applyFont="1" applyFill="1" applyBorder="1"/>
    <xf numFmtId="0" fontId="1" fillId="7" borderId="2" xfId="0" applyFont="1" applyFill="1" applyBorder="1"/>
    <xf numFmtId="0" fontId="1" fillId="7" borderId="2" xfId="0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Alignment="1">
      <alignment horizontal="center"/>
    </xf>
    <xf numFmtId="1" fontId="1" fillId="7" borderId="0" xfId="0" applyNumberFormat="1" applyFont="1" applyFill="1"/>
    <xf numFmtId="165" fontId="1" fillId="7" borderId="0" xfId="1" applyNumberFormat="1" applyFont="1" applyFill="1" applyAlignment="1">
      <alignment horizontal="center"/>
    </xf>
    <xf numFmtId="166" fontId="1" fillId="7" borderId="0" xfId="1" applyNumberFormat="1" applyFont="1" applyFill="1"/>
    <xf numFmtId="166" fontId="1" fillId="7" borderId="0" xfId="0" applyNumberFormat="1" applyFont="1" applyFill="1"/>
    <xf numFmtId="165" fontId="1" fillId="7" borderId="0" xfId="1" applyNumberFormat="1" applyFont="1" applyFill="1"/>
    <xf numFmtId="164" fontId="1" fillId="7" borderId="0" xfId="1" applyNumberFormat="1" applyFont="1" applyFill="1"/>
    <xf numFmtId="0" fontId="1" fillId="7" borderId="0" xfId="0" applyFont="1" applyFill="1" applyAlignment="1">
      <alignment horizontal="center"/>
    </xf>
    <xf numFmtId="10" fontId="1" fillId="7" borderId="0" xfId="1" applyNumberFormat="1" applyFont="1" applyFill="1" applyBorder="1"/>
    <xf numFmtId="10" fontId="1" fillId="7" borderId="0" xfId="1" applyNumberFormat="1" applyFont="1" applyFill="1" applyAlignment="1">
      <alignment horizontal="center"/>
    </xf>
    <xf numFmtId="10" fontId="1" fillId="7" borderId="0" xfId="1" applyNumberFormat="1" applyFont="1" applyFill="1"/>
    <xf numFmtId="1" fontId="1" fillId="7" borderId="0" xfId="0" applyNumberFormat="1" applyFont="1" applyFill="1" applyBorder="1"/>
    <xf numFmtId="2" fontId="1" fillId="7" borderId="0" xfId="0" applyNumberFormat="1" applyFont="1" applyFill="1"/>
    <xf numFmtId="164" fontId="1" fillId="7" borderId="0" xfId="0" applyNumberFormat="1" applyFont="1" applyFill="1"/>
    <xf numFmtId="0" fontId="3" fillId="7" borderId="0" xfId="0" applyFont="1" applyFill="1" applyBorder="1" applyAlignment="1">
      <alignment horizontal="right" vertical="top"/>
    </xf>
    <xf numFmtId="0" fontId="1" fillId="7" borderId="1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/>
    <xf numFmtId="0" fontId="1" fillId="7" borderId="1" xfId="0" applyFont="1" applyFill="1" applyBorder="1" applyAlignment="1"/>
    <xf numFmtId="0" fontId="1" fillId="7" borderId="2" xfId="0" applyFont="1" applyFill="1" applyBorder="1" applyAlignment="1">
      <alignment horizontal="center" vertical="center" wrapText="1"/>
    </xf>
    <xf numFmtId="0" fontId="1" fillId="7" borderId="2" xfId="0" applyFont="1" applyFill="1" applyBorder="1" applyAlignment="1">
      <alignment horizontal="center" wrapText="1"/>
    </xf>
    <xf numFmtId="0" fontId="6" fillId="6" borderId="0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2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 applyBorder="1" applyAlignment="1">
      <alignment horizontal="center"/>
    </xf>
    <xf numFmtId="0" fontId="2" fillId="6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1" xfId="0" quotePrefix="1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/>
    </xf>
    <xf numFmtId="0" fontId="2" fillId="5" borderId="0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22293516961"/>
          <c:y val="7.124699637950356E-2"/>
          <c:w val="0.86378340310653801"/>
          <c:h val="0.55979782869609984"/>
        </c:manualLayout>
      </c:layout>
      <c:lineChart>
        <c:grouping val="standard"/>
        <c:varyColors val="0"/>
        <c:ser>
          <c:idx val="0"/>
          <c:order val="0"/>
          <c:tx>
            <c:strRef>
              <c:f>'Total market'!$B$1:$I$1</c:f>
              <c:strCache>
                <c:ptCount val="1"/>
                <c:pt idx="0">
                  <c:v>Ex-post real rate of return, ex-post real asset price changes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'Total market'!$B$14:$B$32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market'!$I$39:$I$57</c:f>
              <c:numCache>
                <c:formatCode>0.0</c:formatCode>
                <c:ptCount val="19"/>
                <c:pt idx="0">
                  <c:v>100</c:v>
                </c:pt>
                <c:pt idx="1">
                  <c:v>104.53275085311313</c:v>
                </c:pt>
                <c:pt idx="2">
                  <c:v>110.38844140288226</c:v>
                </c:pt>
                <c:pt idx="3">
                  <c:v>116.92390896579728</c:v>
                </c:pt>
                <c:pt idx="4">
                  <c:v>122.07721302920562</c:v>
                </c:pt>
                <c:pt idx="5">
                  <c:v>126.67593525239661</c:v>
                </c:pt>
                <c:pt idx="6">
                  <c:v>132.36015279055545</c:v>
                </c:pt>
                <c:pt idx="7">
                  <c:v>140.55973139743645</c:v>
                </c:pt>
                <c:pt idx="8">
                  <c:v>150.75939361600865</c:v>
                </c:pt>
                <c:pt idx="9">
                  <c:v>162.53760005538985</c:v>
                </c:pt>
                <c:pt idx="10">
                  <c:v>175.25788441789689</c:v>
                </c:pt>
                <c:pt idx="11">
                  <c:v>188.64759199026528</c:v>
                </c:pt>
                <c:pt idx="12">
                  <c:v>203.14684947977742</c:v>
                </c:pt>
                <c:pt idx="13">
                  <c:v>215.03830242245812</c:v>
                </c:pt>
                <c:pt idx="14">
                  <c:v>221.69263297732093</c:v>
                </c:pt>
                <c:pt idx="15">
                  <c:v>222.698143228058</c:v>
                </c:pt>
                <c:pt idx="16">
                  <c:v>219.92631107065114</c:v>
                </c:pt>
                <c:pt idx="17">
                  <c:v>218.70680148009077</c:v>
                </c:pt>
                <c:pt idx="18">
                  <c:v>221.10573849854114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'Total market'!$K$1:$R$1</c:f>
              <c:strCache>
                <c:ptCount val="1"/>
                <c:pt idx="0">
                  <c:v>Ex post, endogenous real rate of return, simplified method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'Total market'!$B$14:$B$32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market'!$R$39:$R$57</c:f>
              <c:numCache>
                <c:formatCode>0.0</c:formatCode>
                <c:ptCount val="19"/>
                <c:pt idx="0">
                  <c:v>100</c:v>
                </c:pt>
                <c:pt idx="1">
                  <c:v>104.8226188502174</c:v>
                </c:pt>
                <c:pt idx="2">
                  <c:v>110.98552004826027</c:v>
                </c:pt>
                <c:pt idx="3">
                  <c:v>117.79985203282833</c:v>
                </c:pt>
                <c:pt idx="4">
                  <c:v>123.13588445039453</c:v>
                </c:pt>
                <c:pt idx="5">
                  <c:v>127.77281856140128</c:v>
                </c:pt>
                <c:pt idx="6">
                  <c:v>133.48037562598569</c:v>
                </c:pt>
                <c:pt idx="7">
                  <c:v>141.44508526280006</c:v>
                </c:pt>
                <c:pt idx="8">
                  <c:v>151.10263559452025</c:v>
                </c:pt>
                <c:pt idx="9">
                  <c:v>162.15124394069011</c:v>
                </c:pt>
                <c:pt idx="10">
                  <c:v>174.0213048145751</c:v>
                </c:pt>
                <c:pt idx="11">
                  <c:v>186.65536703019833</c:v>
                </c:pt>
                <c:pt idx="12">
                  <c:v>199.95658229644914</c:v>
                </c:pt>
                <c:pt idx="13">
                  <c:v>210.67084436656322</c:v>
                </c:pt>
                <c:pt idx="14">
                  <c:v>216.59854455181258</c:v>
                </c:pt>
                <c:pt idx="15">
                  <c:v>217.54655721170477</c:v>
                </c:pt>
                <c:pt idx="16">
                  <c:v>215.3764701234887</c:v>
                </c:pt>
                <c:pt idx="17">
                  <c:v>214.60091757046524</c:v>
                </c:pt>
                <c:pt idx="18">
                  <c:v>216.69017729574534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'Total market'!$T$1:$AA$1</c:f>
              <c:strCache>
                <c:ptCount val="1"/>
                <c:pt idx="0">
                  <c:v>Ex-ante, exogenous real rate of return, ex-ante (average) real asset price changes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val>
            <c:numRef>
              <c:f>'Total market'!$AA$39:$AA$57</c:f>
              <c:numCache>
                <c:formatCode>0.0</c:formatCode>
                <c:ptCount val="19"/>
                <c:pt idx="0">
                  <c:v>100</c:v>
                </c:pt>
                <c:pt idx="1">
                  <c:v>104.73819638267805</c:v>
                </c:pt>
                <c:pt idx="2">
                  <c:v>111.18413379299878</c:v>
                </c:pt>
                <c:pt idx="3">
                  <c:v>118.06433334458089</c:v>
                </c:pt>
                <c:pt idx="4">
                  <c:v>123.36143703422144</c:v>
                </c:pt>
                <c:pt idx="5">
                  <c:v>127.82067804258142</c:v>
                </c:pt>
                <c:pt idx="6">
                  <c:v>133.6068598432758</c:v>
                </c:pt>
                <c:pt idx="7">
                  <c:v>141.6747374831458</c:v>
                </c:pt>
                <c:pt idx="8">
                  <c:v>152.23250383315539</c:v>
                </c:pt>
                <c:pt idx="9">
                  <c:v>163.79571670979854</c:v>
                </c:pt>
                <c:pt idx="10">
                  <c:v>176.96908113520149</c:v>
                </c:pt>
                <c:pt idx="11">
                  <c:v>190.59475546691189</c:v>
                </c:pt>
                <c:pt idx="12">
                  <c:v>205.50433591657352</c:v>
                </c:pt>
                <c:pt idx="13">
                  <c:v>218.27425130026623</c:v>
                </c:pt>
                <c:pt idx="14">
                  <c:v>225.40689739365459</c:v>
                </c:pt>
                <c:pt idx="15">
                  <c:v>226.60442436060109</c:v>
                </c:pt>
                <c:pt idx="16">
                  <c:v>223.9801539521095</c:v>
                </c:pt>
                <c:pt idx="17">
                  <c:v>222.80068570084003</c:v>
                </c:pt>
                <c:pt idx="18">
                  <c:v>226.91625101225961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28320"/>
        <c:axId val="101529856"/>
      </c:lineChart>
      <c:catAx>
        <c:axId val="101528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2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1529856"/>
        <c:scaling>
          <c:orientation val="minMax"/>
          <c:min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1528320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2816404998397949E-2"/>
          <c:y val="0.78942014242115977"/>
          <c:w val="0.9702018583787253"/>
          <c:h val="0.1912512716174975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60008875006937"/>
          <c:y val="7.1066077919374041E-2"/>
          <c:w val="0.86400067500052768"/>
          <c:h val="0.56091440072077359"/>
        </c:manualLayout>
      </c:layout>
      <c:lineChart>
        <c:grouping val="standard"/>
        <c:varyColors val="0"/>
        <c:ser>
          <c:idx val="0"/>
          <c:order val="0"/>
          <c:tx>
            <c:strRef>
              <c:f>'Total non-market'!$B$1:$I$1</c:f>
              <c:strCache>
                <c:ptCount val="1"/>
                <c:pt idx="0">
                  <c:v>Ex-post real rate of return, ex-post real asset price changes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'Total non-market'!$B$14:$B$32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non-market'!$I$39:$I$57</c:f>
              <c:numCache>
                <c:formatCode>0.0</c:formatCode>
                <c:ptCount val="19"/>
                <c:pt idx="0">
                  <c:v>100</c:v>
                </c:pt>
                <c:pt idx="1">
                  <c:v>108.12282265599129</c:v>
                </c:pt>
                <c:pt idx="2">
                  <c:v>120.46419734130579</c:v>
                </c:pt>
                <c:pt idx="3">
                  <c:v>134.89670281246995</c:v>
                </c:pt>
                <c:pt idx="4">
                  <c:v>147.7772179754007</c:v>
                </c:pt>
                <c:pt idx="5">
                  <c:v>156.18923875161732</c:v>
                </c:pt>
                <c:pt idx="6">
                  <c:v>164.4926029025053</c:v>
                </c:pt>
                <c:pt idx="7">
                  <c:v>174.56533874712218</c:v>
                </c:pt>
                <c:pt idx="8">
                  <c:v>182.32759230149358</c:v>
                </c:pt>
                <c:pt idx="9">
                  <c:v>192.15387272269652</c:v>
                </c:pt>
                <c:pt idx="10">
                  <c:v>203.45184842009326</c:v>
                </c:pt>
                <c:pt idx="11">
                  <c:v>220.96008626556991</c:v>
                </c:pt>
                <c:pt idx="12">
                  <c:v>236.93295439210456</c:v>
                </c:pt>
                <c:pt idx="13">
                  <c:v>245.06911699919229</c:v>
                </c:pt>
                <c:pt idx="14">
                  <c:v>257.44864551213982</c:v>
                </c:pt>
                <c:pt idx="15">
                  <c:v>264.1041253887135</c:v>
                </c:pt>
                <c:pt idx="16">
                  <c:v>266.11053818657132</c:v>
                </c:pt>
                <c:pt idx="17">
                  <c:v>271.80989105774484</c:v>
                </c:pt>
                <c:pt idx="18">
                  <c:v>280.29050423328204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'Total non-market'!$K$1:$R$1</c:f>
              <c:strCache>
                <c:ptCount val="1"/>
                <c:pt idx="0">
                  <c:v>Ex post, endogenous real rate of return, simplified method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'Total non-market'!$B$14:$B$32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non-market'!$R$39:$R$57</c:f>
              <c:numCache>
                <c:formatCode>0.0</c:formatCode>
                <c:ptCount val="19"/>
                <c:pt idx="0">
                  <c:v>100</c:v>
                </c:pt>
                <c:pt idx="1">
                  <c:v>106.16278892276031</c:v>
                </c:pt>
                <c:pt idx="2">
                  <c:v>118.84552586843654</c:v>
                </c:pt>
                <c:pt idx="3">
                  <c:v>135.28966853384486</c:v>
                </c:pt>
                <c:pt idx="4">
                  <c:v>151.75689547845968</c:v>
                </c:pt>
                <c:pt idx="5">
                  <c:v>161.34874920551161</c:v>
                </c:pt>
                <c:pt idx="6">
                  <c:v>169.32654368550826</c:v>
                </c:pt>
                <c:pt idx="7">
                  <c:v>176.83138418269567</c:v>
                </c:pt>
                <c:pt idx="8">
                  <c:v>179.75521276983926</c:v>
                </c:pt>
                <c:pt idx="9">
                  <c:v>184.98313791286054</c:v>
                </c:pt>
                <c:pt idx="10">
                  <c:v>192.07432567045626</c:v>
                </c:pt>
                <c:pt idx="11">
                  <c:v>208.06121532203235</c:v>
                </c:pt>
                <c:pt idx="12">
                  <c:v>218.95510993492911</c:v>
                </c:pt>
                <c:pt idx="13">
                  <c:v>219.3090351452814</c:v>
                </c:pt>
                <c:pt idx="14">
                  <c:v>232.19810149777987</c:v>
                </c:pt>
                <c:pt idx="15">
                  <c:v>241.53738621349046</c:v>
                </c:pt>
                <c:pt idx="16">
                  <c:v>247.61355490348862</c:v>
                </c:pt>
                <c:pt idx="17">
                  <c:v>257.76409721432071</c:v>
                </c:pt>
                <c:pt idx="18">
                  <c:v>268.15047374486716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'Total non-market'!$T$1:$AA$1</c:f>
              <c:strCache>
                <c:ptCount val="1"/>
                <c:pt idx="0">
                  <c:v>Ex-ante, exogenous real rate of return, ex-ante (average) real asset price changes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'Total non-market'!$B$14:$B$32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non-market'!$AA$39:$AA$57</c:f>
              <c:numCache>
                <c:formatCode>0.0</c:formatCode>
                <c:ptCount val="19"/>
                <c:pt idx="0">
                  <c:v>100</c:v>
                </c:pt>
                <c:pt idx="1">
                  <c:v>105.39586851198213</c:v>
                </c:pt>
                <c:pt idx="2">
                  <c:v>116.88983251971024</c:v>
                </c:pt>
                <c:pt idx="3">
                  <c:v>131.39354318276497</c:v>
                </c:pt>
                <c:pt idx="4">
                  <c:v>146.04071120145858</c:v>
                </c:pt>
                <c:pt idx="5">
                  <c:v>154.51002958463178</c:v>
                </c:pt>
                <c:pt idx="6">
                  <c:v>161.9209825203441</c:v>
                </c:pt>
                <c:pt idx="7">
                  <c:v>168.83163761346904</c:v>
                </c:pt>
                <c:pt idx="8">
                  <c:v>171.92122474339044</c:v>
                </c:pt>
                <c:pt idx="9">
                  <c:v>177.27353000193486</c:v>
                </c:pt>
                <c:pt idx="10">
                  <c:v>185.40377616273716</c:v>
                </c:pt>
                <c:pt idx="11">
                  <c:v>202.41939472363515</c:v>
                </c:pt>
                <c:pt idx="12">
                  <c:v>214.19445971148087</c:v>
                </c:pt>
                <c:pt idx="13">
                  <c:v>214.63893732345861</c:v>
                </c:pt>
                <c:pt idx="14">
                  <c:v>230.55597540802461</c:v>
                </c:pt>
                <c:pt idx="15">
                  <c:v>242.55708285598354</c:v>
                </c:pt>
                <c:pt idx="16">
                  <c:v>252.19582241845484</c:v>
                </c:pt>
                <c:pt idx="17">
                  <c:v>273.44710294629868</c:v>
                </c:pt>
                <c:pt idx="18">
                  <c:v>291.77820179162097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201984"/>
        <c:axId val="102203776"/>
      </c:lineChart>
      <c:catAx>
        <c:axId val="102201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037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203776"/>
        <c:scaling>
          <c:orientation val="minMax"/>
          <c:min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201984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075495841330778E-2"/>
          <c:y val="0.79147640791476392"/>
          <c:w val="0.96865003198976363"/>
          <c:h val="0.190766108574327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41853035143767"/>
          <c:y val="7.0886075949367119E-2"/>
          <c:w val="0.86421725239616631"/>
          <c:h val="0.56202531645569664"/>
        </c:manualLayout>
      </c:layout>
      <c:lineChart>
        <c:grouping val="standard"/>
        <c:varyColors val="0"/>
        <c:ser>
          <c:idx val="0"/>
          <c:order val="0"/>
          <c:tx>
            <c:strRef>
              <c:f>'Total economy'!$B$1:$I$1</c:f>
              <c:strCache>
                <c:ptCount val="1"/>
                <c:pt idx="0">
                  <c:v>Ex-post real rate of return, ex-post real asset price changes</c:v>
                </c:pt>
              </c:strCache>
            </c:strRef>
          </c:tx>
          <c:spPr>
            <a:ln w="38100">
              <a:solidFill>
                <a:srgbClr val="808080"/>
              </a:solidFill>
              <a:prstDash val="solid"/>
            </a:ln>
          </c:spPr>
          <c:marker>
            <c:symbol val="diamond"/>
            <c:size val="6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numRef>
              <c:f>'Total economy'!$B$14:$B$32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economy'!$I$39:$I$57</c:f>
              <c:numCache>
                <c:formatCode>0.0</c:formatCode>
                <c:ptCount val="19"/>
                <c:pt idx="0">
                  <c:v>100</c:v>
                </c:pt>
                <c:pt idx="1">
                  <c:v>105.86283109807293</c:v>
                </c:pt>
                <c:pt idx="2">
                  <c:v>114.11982745267215</c:v>
                </c:pt>
                <c:pt idx="3">
                  <c:v>123.52791977311337</c:v>
                </c:pt>
                <c:pt idx="4">
                  <c:v>131.5229723855299</c:v>
                </c:pt>
                <c:pt idx="5">
                  <c:v>137.56965666216652</c:v>
                </c:pt>
                <c:pt idx="6">
                  <c:v>144.23443762698645</c:v>
                </c:pt>
                <c:pt idx="7">
                  <c:v>153.14699707783984</c:v>
                </c:pt>
                <c:pt idx="8">
                  <c:v>162.22563051705538</c:v>
                </c:pt>
                <c:pt idx="9">
                  <c:v>173.12128020738109</c:v>
                </c:pt>
                <c:pt idx="10">
                  <c:v>185.20558690879361</c:v>
                </c:pt>
                <c:pt idx="11">
                  <c:v>200.109072835973</c:v>
                </c:pt>
                <c:pt idx="12">
                  <c:v>215.1219610444069</c:v>
                </c:pt>
                <c:pt idx="13">
                  <c:v>225.42046483375296</c:v>
                </c:pt>
                <c:pt idx="14">
                  <c:v>234.33063952420238</c:v>
                </c:pt>
                <c:pt idx="15">
                  <c:v>237.61569187115464</c:v>
                </c:pt>
                <c:pt idx="16">
                  <c:v>236.88667435735525</c:v>
                </c:pt>
                <c:pt idx="17">
                  <c:v>238.77098075717052</c:v>
                </c:pt>
                <c:pt idx="18">
                  <c:v>243.84659953053767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'Total economy'!$K$1:$R$1</c:f>
              <c:strCache>
                <c:ptCount val="1"/>
                <c:pt idx="0">
                  <c:v>Ex post, endogenous real rate of return, simplified method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numRef>
              <c:f>'Total economy'!$B$14:$B$32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economy'!$R$39:$R$57</c:f>
              <c:numCache>
                <c:formatCode>0.0</c:formatCode>
                <c:ptCount val="19"/>
                <c:pt idx="0">
                  <c:v>100</c:v>
                </c:pt>
                <c:pt idx="1">
                  <c:v>105.38206987286523</c:v>
                </c:pt>
                <c:pt idx="2">
                  <c:v>114.25408874426132</c:v>
                </c:pt>
                <c:pt idx="3">
                  <c:v>125.06214658514637</c:v>
                </c:pt>
                <c:pt idx="4">
                  <c:v>135.01343633105409</c:v>
                </c:pt>
                <c:pt idx="5">
                  <c:v>141.70431464657887</c:v>
                </c:pt>
                <c:pt idx="6">
                  <c:v>148.35289141035327</c:v>
                </c:pt>
                <c:pt idx="7">
                  <c:v>156.1319698074274</c:v>
                </c:pt>
                <c:pt idx="8">
                  <c:v>163.01835958300657</c:v>
                </c:pt>
                <c:pt idx="9">
                  <c:v>171.67354515593877</c:v>
                </c:pt>
                <c:pt idx="10">
                  <c:v>181.57663131086522</c:v>
                </c:pt>
                <c:pt idx="11">
                  <c:v>195.60382615277112</c:v>
                </c:pt>
                <c:pt idx="12">
                  <c:v>207.91375638600147</c:v>
                </c:pt>
                <c:pt idx="13">
                  <c:v>214.33234978205601</c:v>
                </c:pt>
                <c:pt idx="14">
                  <c:v>223.15351229859411</c:v>
                </c:pt>
                <c:pt idx="15">
                  <c:v>227.59167274850952</c:v>
                </c:pt>
                <c:pt idx="16">
                  <c:v>228.86039166016522</c:v>
                </c:pt>
                <c:pt idx="17">
                  <c:v>232.66409907890431</c:v>
                </c:pt>
                <c:pt idx="18">
                  <c:v>238.25121885210962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'Total economy'!$T$1:$AA$1</c:f>
              <c:strCache>
                <c:ptCount val="1"/>
                <c:pt idx="0">
                  <c:v>Ex-ante, exogenous real rate of return, ex-ante (average) real asset price changes</c:v>
                </c:pt>
              </c:strCache>
            </c:strRef>
          </c:tx>
          <c:spPr>
            <a:ln w="38100">
              <a:solidFill>
                <a:srgbClr val="993300"/>
              </a:solidFill>
              <a:prstDash val="solid"/>
            </a:ln>
          </c:spPr>
          <c:marker>
            <c:symbol val="none"/>
          </c:marker>
          <c:cat>
            <c:numRef>
              <c:f>'Total economy'!$B$14:$B$32</c:f>
              <c:numCache>
                <c:formatCode>General</c:formatCode>
                <c:ptCount val="19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</c:numCache>
            </c:numRef>
          </c:cat>
          <c:val>
            <c:numRef>
              <c:f>'Total economy'!$AA$39:$AA$57</c:f>
              <c:numCache>
                <c:formatCode>0.0</c:formatCode>
                <c:ptCount val="19"/>
                <c:pt idx="0">
                  <c:v>100</c:v>
                </c:pt>
                <c:pt idx="1">
                  <c:v>105.00550445090111</c:v>
                </c:pt>
                <c:pt idx="2">
                  <c:v>113.49975403431822</c:v>
                </c:pt>
                <c:pt idx="3">
                  <c:v>123.47495663209313</c:v>
                </c:pt>
                <c:pt idx="4">
                  <c:v>132.55921580539282</c:v>
                </c:pt>
                <c:pt idx="5">
                  <c:v>138.63824875734014</c:v>
                </c:pt>
                <c:pt idx="6">
                  <c:v>145.08152575084671</c:v>
                </c:pt>
                <c:pt idx="7">
                  <c:v>152.70657471810057</c:v>
                </c:pt>
                <c:pt idx="8">
                  <c:v>160.35535264676113</c:v>
                </c:pt>
                <c:pt idx="9">
                  <c:v>169.51597055216925</c:v>
                </c:pt>
                <c:pt idx="10">
                  <c:v>180.74959078946816</c:v>
                </c:pt>
                <c:pt idx="11">
                  <c:v>195.7467704944371</c:v>
                </c:pt>
                <c:pt idx="12">
                  <c:v>209.48533699020567</c:v>
                </c:pt>
                <c:pt idx="13">
                  <c:v>217.5931418543768</c:v>
                </c:pt>
                <c:pt idx="14">
                  <c:v>228.07920712247295</c:v>
                </c:pt>
                <c:pt idx="15">
                  <c:v>233.29922034972907</c:v>
                </c:pt>
                <c:pt idx="16">
                  <c:v>234.907277886695</c:v>
                </c:pt>
                <c:pt idx="17">
                  <c:v>241.2155214792466</c:v>
                </c:pt>
                <c:pt idx="18">
                  <c:v>249.80989581483925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3148544"/>
        <c:axId val="102966016"/>
      </c:lineChart>
      <c:catAx>
        <c:axId val="103148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2966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966016"/>
        <c:scaling>
          <c:orientation val="minMax"/>
          <c:min val="100"/>
        </c:scaling>
        <c:delete val="0"/>
        <c:axPos val="l"/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03148544"/>
        <c:crosses val="autoZero"/>
        <c:crossBetween val="between"/>
      </c:valAx>
      <c:spPr>
        <a:gradFill rotWithShape="0">
          <a:gsLst>
            <a:gs pos="0">
              <a:srgbClr val="C0C0C0"/>
            </a:gs>
            <a:gs pos="100000">
              <a:srgbClr val="FFFFFF"/>
            </a:gs>
          </a:gsLst>
          <a:lin ang="54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1.405301820504631E-2"/>
          <c:y val="0.79149797570850211"/>
          <c:w val="0.96710316192909629"/>
          <c:h val="0.1902834008097166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22" r="0.750000000000000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9.emf"/><Relationship Id="rId1" Type="http://schemas.openxmlformats.org/officeDocument/2006/relationships/image" Target="../media/image8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0.emf"/><Relationship Id="rId2" Type="http://schemas.openxmlformats.org/officeDocument/2006/relationships/image" Target="../media/image4.emf"/><Relationship Id="rId1" Type="http://schemas.openxmlformats.org/officeDocument/2006/relationships/image" Target="../media/image9.emf"/><Relationship Id="rId5" Type="http://schemas.openxmlformats.org/officeDocument/2006/relationships/image" Target="../media/image11.emf"/><Relationship Id="rId4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9.emf"/><Relationship Id="rId1" Type="http://schemas.openxmlformats.org/officeDocument/2006/relationships/image" Target="../media/image4.emf"/><Relationship Id="rId5" Type="http://schemas.openxmlformats.org/officeDocument/2006/relationships/image" Target="../media/image10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3</xdr:row>
          <xdr:rowOff>133350</xdr:rowOff>
        </xdr:from>
        <xdr:to>
          <xdr:col>62</xdr:col>
          <xdr:colOff>2114550</xdr:colOff>
          <xdr:row>3</xdr:row>
          <xdr:rowOff>476250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533400</xdr:colOff>
          <xdr:row>3</xdr:row>
          <xdr:rowOff>114300</xdr:rowOff>
        </xdr:from>
        <xdr:to>
          <xdr:col>59</xdr:col>
          <xdr:colOff>66675</xdr:colOff>
          <xdr:row>3</xdr:row>
          <xdr:rowOff>495300</xdr:rowOff>
        </xdr:to>
        <xdr:sp macro="" textlink="">
          <xdr:nvSpPr>
            <xdr:cNvPr id="1032" name="Object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3</xdr:row>
          <xdr:rowOff>180975</xdr:rowOff>
        </xdr:from>
        <xdr:to>
          <xdr:col>65</xdr:col>
          <xdr:colOff>523875</xdr:colOff>
          <xdr:row>3</xdr:row>
          <xdr:rowOff>390525</xdr:rowOff>
        </xdr:to>
        <xdr:sp macro="" textlink="">
          <xdr:nvSpPr>
            <xdr:cNvPr id="1037" name="Object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133350</xdr:colOff>
          <xdr:row>3</xdr:row>
          <xdr:rowOff>180975</xdr:rowOff>
        </xdr:from>
        <xdr:to>
          <xdr:col>68</xdr:col>
          <xdr:colOff>476250</xdr:colOff>
          <xdr:row>3</xdr:row>
          <xdr:rowOff>333375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95250</xdr:colOff>
          <xdr:row>3</xdr:row>
          <xdr:rowOff>85725</xdr:rowOff>
        </xdr:from>
        <xdr:to>
          <xdr:col>76</xdr:col>
          <xdr:colOff>1666875</xdr:colOff>
          <xdr:row>3</xdr:row>
          <xdr:rowOff>428625</xdr:rowOff>
        </xdr:to>
        <xdr:sp macro="" textlink="">
          <xdr:nvSpPr>
            <xdr:cNvPr id="1039" name="Object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123825</xdr:colOff>
          <xdr:row>3</xdr:row>
          <xdr:rowOff>104775</xdr:rowOff>
        </xdr:from>
        <xdr:to>
          <xdr:col>81</xdr:col>
          <xdr:colOff>466725</xdr:colOff>
          <xdr:row>3</xdr:row>
          <xdr:rowOff>257175</xdr:rowOff>
        </xdr:to>
        <xdr:sp macro="" textlink="">
          <xdr:nvSpPr>
            <xdr:cNvPr id="1041" name="Object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381000</xdr:colOff>
          <xdr:row>3</xdr:row>
          <xdr:rowOff>142875</xdr:rowOff>
        </xdr:from>
        <xdr:to>
          <xdr:col>80</xdr:col>
          <xdr:colOff>209550</xdr:colOff>
          <xdr:row>3</xdr:row>
          <xdr:rowOff>352425</xdr:rowOff>
        </xdr:to>
        <xdr:sp macro="" textlink="">
          <xdr:nvSpPr>
            <xdr:cNvPr id="1042" name="Object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91</xdr:col>
      <xdr:colOff>411480</xdr:colOff>
      <xdr:row>3</xdr:row>
      <xdr:rowOff>83820</xdr:rowOff>
    </xdr:from>
    <xdr:to>
      <xdr:col>94</xdr:col>
      <xdr:colOff>320040</xdr:colOff>
      <xdr:row>3</xdr:row>
      <xdr:rowOff>297180</xdr:rowOff>
    </xdr:to>
    <xdr:pic>
      <xdr:nvPicPr>
        <xdr:cNvPr id="1043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85880" y="2232660"/>
          <a:ext cx="184404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581025</xdr:colOff>
          <xdr:row>3</xdr:row>
          <xdr:rowOff>104775</xdr:rowOff>
        </xdr:from>
        <xdr:to>
          <xdr:col>96</xdr:col>
          <xdr:colOff>285750</xdr:colOff>
          <xdr:row>3</xdr:row>
          <xdr:rowOff>257175</xdr:rowOff>
        </xdr:to>
        <xdr:sp macro="" textlink="">
          <xdr:nvSpPr>
            <xdr:cNvPr id="1044" name="Object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62</xdr:col>
          <xdr:colOff>28575</xdr:colOff>
          <xdr:row>3</xdr:row>
          <xdr:rowOff>85725</xdr:rowOff>
        </xdr:from>
        <xdr:to>
          <xdr:col>62</xdr:col>
          <xdr:colOff>2114550</xdr:colOff>
          <xdr:row>3</xdr:row>
          <xdr:rowOff>428625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533400</xdr:colOff>
          <xdr:row>3</xdr:row>
          <xdr:rowOff>114300</xdr:rowOff>
        </xdr:from>
        <xdr:to>
          <xdr:col>59</xdr:col>
          <xdr:colOff>66675</xdr:colOff>
          <xdr:row>3</xdr:row>
          <xdr:rowOff>495300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3</xdr:row>
          <xdr:rowOff>95250</xdr:rowOff>
        </xdr:from>
        <xdr:to>
          <xdr:col>65</xdr:col>
          <xdr:colOff>523875</xdr:colOff>
          <xdr:row>3</xdr:row>
          <xdr:rowOff>304800</xdr:rowOff>
        </xdr:to>
        <xdr:sp macro="" textlink="">
          <xdr:nvSpPr>
            <xdr:cNvPr id="2055" name="Object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581025</xdr:colOff>
          <xdr:row>3</xdr:row>
          <xdr:rowOff>104775</xdr:rowOff>
        </xdr:from>
        <xdr:to>
          <xdr:col>68</xdr:col>
          <xdr:colOff>142875</xdr:colOff>
          <xdr:row>3</xdr:row>
          <xdr:rowOff>257175</xdr:rowOff>
        </xdr:to>
        <xdr:sp macro="" textlink="">
          <xdr:nvSpPr>
            <xdr:cNvPr id="2059" name="Object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238125</xdr:colOff>
          <xdr:row>3</xdr:row>
          <xdr:rowOff>95250</xdr:rowOff>
        </xdr:from>
        <xdr:to>
          <xdr:col>76</xdr:col>
          <xdr:colOff>1809750</xdr:colOff>
          <xdr:row>3</xdr:row>
          <xdr:rowOff>438150</xdr:rowOff>
        </xdr:to>
        <xdr:sp macro="" textlink="">
          <xdr:nvSpPr>
            <xdr:cNvPr id="2060" name="Object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66675</xdr:colOff>
          <xdr:row>3</xdr:row>
          <xdr:rowOff>142875</xdr:rowOff>
        </xdr:from>
        <xdr:to>
          <xdr:col>79</xdr:col>
          <xdr:colOff>514350</xdr:colOff>
          <xdr:row>3</xdr:row>
          <xdr:rowOff>352425</xdr:rowOff>
        </xdr:to>
        <xdr:sp macro="" textlink="">
          <xdr:nvSpPr>
            <xdr:cNvPr id="2061" name="Object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581025</xdr:colOff>
          <xdr:row>3</xdr:row>
          <xdr:rowOff>104775</xdr:rowOff>
        </xdr:from>
        <xdr:to>
          <xdr:col>82</xdr:col>
          <xdr:colOff>142875</xdr:colOff>
          <xdr:row>3</xdr:row>
          <xdr:rowOff>257175</xdr:rowOff>
        </xdr:to>
        <xdr:sp macro="" textlink="">
          <xdr:nvSpPr>
            <xdr:cNvPr id="2062" name="Object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91</xdr:col>
      <xdr:colOff>441960</xdr:colOff>
      <xdr:row>3</xdr:row>
      <xdr:rowOff>83820</xdr:rowOff>
    </xdr:from>
    <xdr:to>
      <xdr:col>94</xdr:col>
      <xdr:colOff>190500</xdr:colOff>
      <xdr:row>3</xdr:row>
      <xdr:rowOff>297180</xdr:rowOff>
    </xdr:to>
    <xdr:pic>
      <xdr:nvPicPr>
        <xdr:cNvPr id="206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659260" y="2232660"/>
          <a:ext cx="1844040" cy="2133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>
            <a:alpha val="50000"/>
          </a:srgbClr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581025</xdr:colOff>
          <xdr:row>3</xdr:row>
          <xdr:rowOff>104775</xdr:rowOff>
        </xdr:from>
        <xdr:to>
          <xdr:col>96</xdr:col>
          <xdr:colOff>285750</xdr:colOff>
          <xdr:row>3</xdr:row>
          <xdr:rowOff>257175</xdr:rowOff>
        </xdr:to>
        <xdr:sp macro="" textlink="">
          <xdr:nvSpPr>
            <xdr:cNvPr id="2064" name="Object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523875</xdr:colOff>
          <xdr:row>3</xdr:row>
          <xdr:rowOff>9525</xdr:rowOff>
        </xdr:from>
        <xdr:to>
          <xdr:col>59</xdr:col>
          <xdr:colOff>57150</xdr:colOff>
          <xdr:row>4</xdr:row>
          <xdr:rowOff>0</xdr:rowOff>
        </xdr:to>
        <xdr:sp macro="" textlink="">
          <xdr:nvSpPr>
            <xdr:cNvPr id="8197" name="Object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81</xdr:col>
          <xdr:colOff>581025</xdr:colOff>
          <xdr:row>3</xdr:row>
          <xdr:rowOff>104775</xdr:rowOff>
        </xdr:from>
        <xdr:to>
          <xdr:col>82</xdr:col>
          <xdr:colOff>142875</xdr:colOff>
          <xdr:row>3</xdr:row>
          <xdr:rowOff>257175</xdr:rowOff>
        </xdr:to>
        <xdr:sp macro="" textlink="">
          <xdr:nvSpPr>
            <xdr:cNvPr id="8199" name="Object 7" hidden="1">
              <a:extLst>
                <a:ext uri="{63B3BB69-23CF-44E3-9099-C40C66FF867C}">
                  <a14:compatExt spid="_x0000_s81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581025</xdr:colOff>
          <xdr:row>3</xdr:row>
          <xdr:rowOff>104775</xdr:rowOff>
        </xdr:from>
        <xdr:to>
          <xdr:col>68</xdr:col>
          <xdr:colOff>142875</xdr:colOff>
          <xdr:row>3</xdr:row>
          <xdr:rowOff>257175</xdr:rowOff>
        </xdr:to>
        <xdr:sp macro="" textlink="">
          <xdr:nvSpPr>
            <xdr:cNvPr id="8196" name="Object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409575</xdr:colOff>
          <xdr:row>3</xdr:row>
          <xdr:rowOff>85725</xdr:rowOff>
        </xdr:from>
        <xdr:to>
          <xdr:col>94</xdr:col>
          <xdr:colOff>314325</xdr:colOff>
          <xdr:row>3</xdr:row>
          <xdr:rowOff>295275</xdr:rowOff>
        </xdr:to>
        <xdr:sp macro="" textlink="">
          <xdr:nvSpPr>
            <xdr:cNvPr id="8200" name="Object 8" hidden="1">
              <a:extLst>
                <a:ext uri="{63B3BB69-23CF-44E3-9099-C40C66FF867C}">
                  <a14:compatExt spid="_x0000_s82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581025</xdr:colOff>
          <xdr:row>3</xdr:row>
          <xdr:rowOff>104775</xdr:rowOff>
        </xdr:from>
        <xdr:to>
          <xdr:col>96</xdr:col>
          <xdr:colOff>285750</xdr:colOff>
          <xdr:row>3</xdr:row>
          <xdr:rowOff>257175</xdr:rowOff>
        </xdr:to>
        <xdr:sp macro="" textlink="">
          <xdr:nvSpPr>
            <xdr:cNvPr id="8201" name="Object 9" hidden="1">
              <a:extLst>
                <a:ext uri="{63B3BB69-23CF-44E3-9099-C40C66FF867C}">
                  <a14:compatExt spid="_x0000_s82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76200</xdr:colOff>
          <xdr:row>3</xdr:row>
          <xdr:rowOff>104775</xdr:rowOff>
        </xdr:from>
        <xdr:to>
          <xdr:col>65</xdr:col>
          <xdr:colOff>523875</xdr:colOff>
          <xdr:row>3</xdr:row>
          <xdr:rowOff>314325</xdr:rowOff>
        </xdr:to>
        <xdr:sp macro="" textlink="">
          <xdr:nvSpPr>
            <xdr:cNvPr id="8202" name="Object 10" hidden="1">
              <a:extLst>
                <a:ext uri="{63B3BB69-23CF-44E3-9099-C40C66FF867C}">
                  <a14:compatExt spid="_x0000_s82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66675</xdr:colOff>
          <xdr:row>3</xdr:row>
          <xdr:rowOff>95250</xdr:rowOff>
        </xdr:from>
        <xdr:to>
          <xdr:col>79</xdr:col>
          <xdr:colOff>514350</xdr:colOff>
          <xdr:row>3</xdr:row>
          <xdr:rowOff>304800</xdr:rowOff>
        </xdr:to>
        <xdr:sp macro="" textlink="">
          <xdr:nvSpPr>
            <xdr:cNvPr id="8203" name="Object 11" hidden="1">
              <a:extLst>
                <a:ext uri="{63B3BB69-23CF-44E3-9099-C40C66FF867C}">
                  <a14:compatExt spid="_x0000_s82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171450</xdr:colOff>
          <xdr:row>3</xdr:row>
          <xdr:rowOff>123825</xdr:rowOff>
        </xdr:from>
        <xdr:to>
          <xdr:col>82</xdr:col>
          <xdr:colOff>514350</xdr:colOff>
          <xdr:row>3</xdr:row>
          <xdr:rowOff>276225</xdr:rowOff>
        </xdr:to>
        <xdr:sp macro="" textlink="">
          <xdr:nvSpPr>
            <xdr:cNvPr id="3079" name="Object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552450</xdr:colOff>
          <xdr:row>3</xdr:row>
          <xdr:rowOff>19050</xdr:rowOff>
        </xdr:from>
        <xdr:to>
          <xdr:col>59</xdr:col>
          <xdr:colOff>76200</xdr:colOff>
          <xdr:row>4</xdr:row>
          <xdr:rowOff>9525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67</xdr:col>
          <xdr:colOff>571500</xdr:colOff>
          <xdr:row>3</xdr:row>
          <xdr:rowOff>28575</xdr:rowOff>
        </xdr:from>
        <xdr:to>
          <xdr:col>68</xdr:col>
          <xdr:colOff>133350</xdr:colOff>
          <xdr:row>3</xdr:row>
          <xdr:rowOff>180975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28575</xdr:colOff>
          <xdr:row>3</xdr:row>
          <xdr:rowOff>104775</xdr:rowOff>
        </xdr:from>
        <xdr:to>
          <xdr:col>65</xdr:col>
          <xdr:colOff>476250</xdr:colOff>
          <xdr:row>3</xdr:row>
          <xdr:rowOff>314325</xdr:rowOff>
        </xdr:to>
        <xdr:sp macro="" textlink="">
          <xdr:nvSpPr>
            <xdr:cNvPr id="3084" name="Object 12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77</xdr:col>
          <xdr:colOff>66675</xdr:colOff>
          <xdr:row>3</xdr:row>
          <xdr:rowOff>104775</xdr:rowOff>
        </xdr:from>
        <xdr:to>
          <xdr:col>79</xdr:col>
          <xdr:colOff>514350</xdr:colOff>
          <xdr:row>3</xdr:row>
          <xdr:rowOff>314325</xdr:rowOff>
        </xdr:to>
        <xdr:sp macro="" textlink="">
          <xdr:nvSpPr>
            <xdr:cNvPr id="3086" name="Object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91</xdr:col>
          <xdr:colOff>409575</xdr:colOff>
          <xdr:row>3</xdr:row>
          <xdr:rowOff>85725</xdr:rowOff>
        </xdr:from>
        <xdr:to>
          <xdr:col>94</xdr:col>
          <xdr:colOff>228600</xdr:colOff>
          <xdr:row>3</xdr:row>
          <xdr:rowOff>285750</xdr:rowOff>
        </xdr:to>
        <xdr:sp macro="" textlink="">
          <xdr:nvSpPr>
            <xdr:cNvPr id="3087" name="Object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95</xdr:col>
          <xdr:colOff>581025</xdr:colOff>
          <xdr:row>3</xdr:row>
          <xdr:rowOff>104775</xdr:rowOff>
        </xdr:from>
        <xdr:to>
          <xdr:col>96</xdr:col>
          <xdr:colOff>285750</xdr:colOff>
          <xdr:row>3</xdr:row>
          <xdr:rowOff>247650</xdr:rowOff>
        </xdr:to>
        <xdr:sp macro="" textlink="">
          <xdr:nvSpPr>
            <xdr:cNvPr id="3088" name="Object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22860</xdr:rowOff>
    </xdr:from>
    <xdr:to>
      <xdr:col>10</xdr:col>
      <xdr:colOff>0</xdr:colOff>
      <xdr:row>84</xdr:row>
      <xdr:rowOff>38100</xdr:rowOff>
    </xdr:to>
    <xdr:graphicFrame macro="">
      <xdr:nvGraphicFramePr>
        <xdr:cNvPr id="922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0.51008</cdr:x>
      <cdr:y>0.17131</cdr:y>
    </cdr:from>
    <cdr:to>
      <cdr:x>0.57921</cdr:x>
      <cdr:y>0.21249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1496" y="650646"/>
          <a:ext cx="410052" cy="1527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4.4%</a:t>
          </a:r>
        </a:p>
      </cdr:txBody>
    </cdr:sp>
  </cdr:relSizeAnchor>
  <cdr:relSizeAnchor xmlns:cdr="http://schemas.openxmlformats.org/drawingml/2006/chartDrawing">
    <cdr:from>
      <cdr:x>0.81734</cdr:x>
      <cdr:y>0.27632</cdr:y>
    </cdr:from>
    <cdr:to>
      <cdr:x>0.88548</cdr:x>
      <cdr:y>0.31775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8902" y="1040181"/>
          <a:ext cx="405658" cy="155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4.3%</a:t>
          </a:r>
        </a:p>
      </cdr:txBody>
    </cdr:sp>
  </cdr:relSizeAnchor>
  <cdr:relSizeAnchor xmlns:cdr="http://schemas.openxmlformats.org/drawingml/2006/chartDrawing">
    <cdr:from>
      <cdr:x>0.90541</cdr:x>
      <cdr:y>0.27632</cdr:y>
    </cdr:from>
    <cdr:to>
      <cdr:x>0.9733</cdr:x>
      <cdr:y>0.31775</cdr:y>
    </cdr:to>
    <cdr:sp macro="" textlink="">
      <cdr:nvSpPr>
        <cdr:cNvPr id="133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93182" y="1040181"/>
          <a:ext cx="404193" cy="155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4.2%</a:t>
          </a:r>
        </a:p>
      </cdr:txBody>
    </cdr:sp>
  </cdr:relSizeAnchor>
  <cdr:relSizeAnchor xmlns:cdr="http://schemas.openxmlformats.org/drawingml/2006/chartDrawing">
    <cdr:from>
      <cdr:x>0.92779</cdr:x>
      <cdr:y>0.17131</cdr:y>
    </cdr:from>
    <cdr:to>
      <cdr:x>0.95116</cdr:x>
      <cdr:y>0.27632</cdr:y>
    </cdr:to>
    <cdr:sp macro="" textlink="">
      <cdr:nvSpPr>
        <cdr:cNvPr id="13316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526449" y="650646"/>
          <a:ext cx="143518" cy="3895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0.84292</cdr:x>
      <cdr:y>0.17131</cdr:y>
    </cdr:from>
    <cdr:to>
      <cdr:x>0.90516</cdr:x>
      <cdr:y>0.27632</cdr:y>
    </cdr:to>
    <cdr:sp macro="" textlink="">
      <cdr:nvSpPr>
        <cdr:cNvPr id="1331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022671" y="650646"/>
          <a:ext cx="370511" cy="38953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0.55511</cdr:x>
      <cdr:y>0.18666</cdr:y>
    </cdr:from>
    <cdr:to>
      <cdr:x>0.70542</cdr:x>
      <cdr:y>0.19982</cdr:y>
    </cdr:to>
    <cdr:sp macro="" textlink="">
      <cdr:nvSpPr>
        <cdr:cNvPr id="1331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3318030" y="707339"/>
          <a:ext cx="893326" cy="4846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 type="triangle" w="med" len="med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9</xdr:col>
      <xdr:colOff>487680</xdr:colOff>
      <xdr:row>84</xdr:row>
      <xdr:rowOff>30480</xdr:rowOff>
    </xdr:to>
    <xdr:graphicFrame macro="">
      <xdr:nvGraphicFramePr>
        <xdr:cNvPr id="1025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0.78782</cdr:x>
      <cdr:y>0.14765</cdr:y>
    </cdr:from>
    <cdr:to>
      <cdr:x>0.8545</cdr:x>
      <cdr:y>0.1864</cdr:y>
    </cdr:to>
    <cdr:sp macro="" textlink="">
      <cdr:nvSpPr>
        <cdr:cNvPr id="143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181" y="564198"/>
          <a:ext cx="396050" cy="1439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6.2%</a:t>
          </a:r>
        </a:p>
      </cdr:txBody>
    </cdr:sp>
  </cdr:relSizeAnchor>
  <cdr:relSizeAnchor xmlns:cdr="http://schemas.openxmlformats.org/drawingml/2006/chartDrawing">
    <cdr:from>
      <cdr:x>0.80013</cdr:x>
      <cdr:y>0.23318</cdr:y>
    </cdr:from>
    <cdr:to>
      <cdr:x>0.86729</cdr:x>
      <cdr:y>0.27119</cdr:y>
    </cdr:to>
    <cdr:sp macro="" textlink="">
      <cdr:nvSpPr>
        <cdr:cNvPr id="14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74057" y="880487"/>
          <a:ext cx="400450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6.1%</a:t>
          </a:r>
        </a:p>
      </cdr:txBody>
    </cdr:sp>
  </cdr:relSizeAnchor>
  <cdr:relSizeAnchor xmlns:cdr="http://schemas.openxmlformats.org/drawingml/2006/chartDrawing">
    <cdr:from>
      <cdr:x>0.80948</cdr:x>
      <cdr:y>0.32236</cdr:y>
    </cdr:from>
    <cdr:to>
      <cdr:x>0.87688</cdr:x>
      <cdr:y>0.36087</cdr:y>
    </cdr:to>
    <cdr:sp macro="" textlink="">
      <cdr:nvSpPr>
        <cdr:cNvPr id="143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9797" y="1213279"/>
          <a:ext cx="401917" cy="1430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5.7%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61</xdr:row>
      <xdr:rowOff>0</xdr:rowOff>
    </xdr:from>
    <xdr:to>
      <xdr:col>10</xdr:col>
      <xdr:colOff>419100</xdr:colOff>
      <xdr:row>84</xdr:row>
      <xdr:rowOff>38100</xdr:rowOff>
    </xdr:to>
    <xdr:graphicFrame macro="">
      <xdr:nvGraphicFramePr>
        <xdr:cNvPr id="112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17" Type="http://schemas.openxmlformats.org/officeDocument/2006/relationships/oleObject" Target="../embeddings/oleObject8.bin"/><Relationship Id="rId2" Type="http://schemas.openxmlformats.org/officeDocument/2006/relationships/drawing" Target="../drawings/drawing1.xml"/><Relationship Id="rId16" Type="http://schemas.openxmlformats.org/officeDocument/2006/relationships/image" Target="../media/image6.emf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5" Type="http://schemas.openxmlformats.org/officeDocument/2006/relationships/oleObject" Target="../embeddings/oleObject7.bin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1.bin"/><Relationship Id="rId13" Type="http://schemas.openxmlformats.org/officeDocument/2006/relationships/image" Target="../media/image5.emf"/><Relationship Id="rId1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9.emf"/><Relationship Id="rId12" Type="http://schemas.openxmlformats.org/officeDocument/2006/relationships/oleObject" Target="../embeddings/oleObject13.bin"/><Relationship Id="rId17" Type="http://schemas.openxmlformats.org/officeDocument/2006/relationships/oleObject" Target="../embeddings/oleObject16.bin"/><Relationship Id="rId2" Type="http://schemas.openxmlformats.org/officeDocument/2006/relationships/drawing" Target="../drawings/drawing2.xml"/><Relationship Id="rId16" Type="http://schemas.openxmlformats.org/officeDocument/2006/relationships/oleObject" Target="../embeddings/oleObject15.bin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10.bin"/><Relationship Id="rId11" Type="http://schemas.openxmlformats.org/officeDocument/2006/relationships/image" Target="../media/image4.emf"/><Relationship Id="rId5" Type="http://schemas.openxmlformats.org/officeDocument/2006/relationships/image" Target="../media/image8.emf"/><Relationship Id="rId15" Type="http://schemas.openxmlformats.org/officeDocument/2006/relationships/image" Target="../media/image6.emf"/><Relationship Id="rId10" Type="http://schemas.openxmlformats.org/officeDocument/2006/relationships/oleObject" Target="../embeddings/oleObject12.bin"/><Relationship Id="rId4" Type="http://schemas.openxmlformats.org/officeDocument/2006/relationships/oleObject" Target="../embeddings/oleObject9.bin"/><Relationship Id="rId9" Type="http://schemas.openxmlformats.org/officeDocument/2006/relationships/image" Target="../media/image3.emf"/><Relationship Id="rId14" Type="http://schemas.openxmlformats.org/officeDocument/2006/relationships/oleObject" Target="../embeddings/oleObject14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9.bin"/><Relationship Id="rId13" Type="http://schemas.openxmlformats.org/officeDocument/2006/relationships/image" Target="../media/image3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4.emf"/><Relationship Id="rId12" Type="http://schemas.openxmlformats.org/officeDocument/2006/relationships/oleObject" Target="../embeddings/oleObject22.bin"/><Relationship Id="rId2" Type="http://schemas.openxmlformats.org/officeDocument/2006/relationships/drawing" Target="../drawings/drawing3.xml"/><Relationship Id="rId16" Type="http://schemas.openxmlformats.org/officeDocument/2006/relationships/comments" Target="../comments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8.bin"/><Relationship Id="rId11" Type="http://schemas.openxmlformats.org/officeDocument/2006/relationships/oleObject" Target="../embeddings/oleObject21.bin"/><Relationship Id="rId5" Type="http://schemas.openxmlformats.org/officeDocument/2006/relationships/image" Target="../media/image9.emf"/><Relationship Id="rId15" Type="http://schemas.openxmlformats.org/officeDocument/2006/relationships/image" Target="../media/image11.emf"/><Relationship Id="rId10" Type="http://schemas.openxmlformats.org/officeDocument/2006/relationships/image" Target="../media/image10.emf"/><Relationship Id="rId4" Type="http://schemas.openxmlformats.org/officeDocument/2006/relationships/oleObject" Target="../embeddings/oleObject17.bin"/><Relationship Id="rId9" Type="http://schemas.openxmlformats.org/officeDocument/2006/relationships/oleObject" Target="../embeddings/oleObject20.bin"/><Relationship Id="rId14" Type="http://schemas.openxmlformats.org/officeDocument/2006/relationships/oleObject" Target="../embeddings/oleObject2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6.bin"/><Relationship Id="rId13" Type="http://schemas.openxmlformats.org/officeDocument/2006/relationships/oleObject" Target="../embeddings/oleObject29.bin"/><Relationship Id="rId3" Type="http://schemas.openxmlformats.org/officeDocument/2006/relationships/vmlDrawing" Target="../drawings/vmlDrawing4.vml"/><Relationship Id="rId7" Type="http://schemas.openxmlformats.org/officeDocument/2006/relationships/image" Target="../media/image9.emf"/><Relationship Id="rId12" Type="http://schemas.openxmlformats.org/officeDocument/2006/relationships/image" Target="../media/image11.emf"/><Relationship Id="rId2" Type="http://schemas.openxmlformats.org/officeDocument/2006/relationships/drawing" Target="../drawings/drawing4.xml"/><Relationship Id="rId16" Type="http://schemas.openxmlformats.org/officeDocument/2006/relationships/comments" Target="../comments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5.bin"/><Relationship Id="rId11" Type="http://schemas.openxmlformats.org/officeDocument/2006/relationships/oleObject" Target="../embeddings/oleObject28.bin"/><Relationship Id="rId5" Type="http://schemas.openxmlformats.org/officeDocument/2006/relationships/image" Target="../media/image4.emf"/><Relationship Id="rId15" Type="http://schemas.openxmlformats.org/officeDocument/2006/relationships/oleObject" Target="../embeddings/oleObject30.bin"/><Relationship Id="rId10" Type="http://schemas.openxmlformats.org/officeDocument/2006/relationships/image" Target="../media/image3.emf"/><Relationship Id="rId4" Type="http://schemas.openxmlformats.org/officeDocument/2006/relationships/oleObject" Target="../embeddings/oleObject24.bin"/><Relationship Id="rId9" Type="http://schemas.openxmlformats.org/officeDocument/2006/relationships/oleObject" Target="../embeddings/oleObject27.bin"/><Relationship Id="rId14" Type="http://schemas.openxmlformats.org/officeDocument/2006/relationships/image" Target="../media/image10.emf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35"/>
  <sheetViews>
    <sheetView tabSelected="1" zoomScale="90" zoomScaleNormal="90" workbookViewId="0">
      <pane xSplit="2" ySplit="5" topLeftCell="BY6" activePane="bottomRight" state="frozen"/>
      <selection pane="topRight" activeCell="C1" sqref="C1"/>
      <selection pane="bottomLeft" activeCell="A6" sqref="A6"/>
      <selection pane="bottomRight" activeCell="BU15" sqref="BU15"/>
    </sheetView>
  </sheetViews>
  <sheetFormatPr baseColWidth="10" defaultColWidth="8.85546875" defaultRowHeight="12.75" x14ac:dyDescent="0.2"/>
  <cols>
    <col min="1" max="1" width="18.140625" style="5" customWidth="1"/>
    <col min="2" max="51" width="9.140625" style="5" customWidth="1"/>
    <col min="52" max="52" width="13.140625" style="5" customWidth="1"/>
    <col min="53" max="53" width="13.42578125" style="5" customWidth="1"/>
    <col min="54" max="54" width="13.5703125" style="5" customWidth="1"/>
    <col min="55" max="56" width="9.140625" style="5" customWidth="1"/>
    <col min="57" max="57" width="10.42578125" style="5" customWidth="1"/>
    <col min="58" max="61" width="9.140625" style="5" customWidth="1"/>
    <col min="62" max="62" width="9.140625" style="4" customWidth="1"/>
    <col min="63" max="63" width="30.85546875" style="8" customWidth="1"/>
    <col min="64" max="64" width="11.28515625" style="5" bestFit="1" customWidth="1"/>
    <col min="65" max="67" width="9.140625" style="5" customWidth="1"/>
    <col min="68" max="68" width="11.28515625" style="5" bestFit="1" customWidth="1"/>
    <col min="69" max="72" width="9.140625" style="5" customWidth="1"/>
    <col min="73" max="73" width="9.85546875" style="5" customWidth="1"/>
    <col min="74" max="76" width="9.140625" style="5" customWidth="1"/>
    <col min="77" max="77" width="27.140625" style="5" customWidth="1"/>
    <col min="78" max="78" width="11.28515625" style="5" bestFit="1" customWidth="1"/>
    <col min="79" max="81" width="9.140625" style="5" customWidth="1"/>
    <col min="82" max="82" width="11.28515625" style="5" bestFit="1" customWidth="1"/>
    <col min="83" max="86" width="9.140625" style="5" customWidth="1"/>
    <col min="87" max="87" width="9.7109375" style="5" customWidth="1"/>
    <col min="88" max="91" width="9.140625" style="5" customWidth="1"/>
    <col min="92" max="92" width="10" style="5" customWidth="1"/>
    <col min="93" max="94" width="9.140625" style="5" customWidth="1"/>
    <col min="95" max="95" width="10.5703125" style="5" customWidth="1"/>
    <col min="96" max="100" width="9.140625" style="5" customWidth="1"/>
    <col min="101" max="101" width="9.85546875" style="5" customWidth="1"/>
    <col min="102" max="119" width="9.140625" style="5" customWidth="1"/>
  </cols>
  <sheetData>
    <row r="1" spans="1:109" ht="77.25" customHeight="1" x14ac:dyDescent="0.2">
      <c r="A1" s="9" t="s">
        <v>26</v>
      </c>
      <c r="B1" s="152" t="s">
        <v>20</v>
      </c>
      <c r="C1" s="152"/>
      <c r="D1" s="152"/>
      <c r="E1" s="152"/>
      <c r="F1" s="152"/>
      <c r="G1" s="12"/>
      <c r="H1" s="152" t="s">
        <v>14</v>
      </c>
      <c r="I1" s="152"/>
      <c r="J1" s="152"/>
      <c r="K1" s="152"/>
      <c r="L1" s="12"/>
      <c r="M1" s="152" t="s">
        <v>14</v>
      </c>
      <c r="N1" s="152"/>
      <c r="O1" s="152"/>
      <c r="P1" s="152"/>
      <c r="Q1" s="12"/>
      <c r="R1" s="152" t="s">
        <v>13</v>
      </c>
      <c r="S1" s="152"/>
      <c r="T1" s="152"/>
      <c r="U1" s="152"/>
      <c r="V1" s="12"/>
      <c r="W1" s="12"/>
      <c r="X1" s="152" t="s">
        <v>12</v>
      </c>
      <c r="Y1" s="152"/>
      <c r="Z1" s="152"/>
      <c r="AA1" s="152"/>
      <c r="AB1" s="12"/>
      <c r="AC1" s="152" t="s">
        <v>58</v>
      </c>
      <c r="AD1" s="152"/>
      <c r="AE1" s="152"/>
      <c r="AF1" s="152"/>
      <c r="AG1" s="12"/>
      <c r="AH1" s="152" t="s">
        <v>57</v>
      </c>
      <c r="AI1" s="152"/>
      <c r="AJ1" s="152"/>
      <c r="AK1" s="152"/>
      <c r="AL1" s="152"/>
      <c r="AM1" s="12"/>
      <c r="AN1" s="152" t="s">
        <v>59</v>
      </c>
      <c r="AO1" s="152"/>
      <c r="AP1" s="152"/>
      <c r="AQ1" s="152"/>
      <c r="AR1" s="152"/>
      <c r="AS1" s="12"/>
      <c r="AT1" s="152" t="s">
        <v>56</v>
      </c>
      <c r="AU1" s="152"/>
      <c r="AV1" s="152"/>
      <c r="AW1" s="152"/>
      <c r="AX1" s="152"/>
      <c r="AY1" s="12"/>
      <c r="AZ1" s="9" t="s">
        <v>18</v>
      </c>
      <c r="BA1" s="9" t="s">
        <v>16</v>
      </c>
      <c r="BB1" s="9" t="s">
        <v>17</v>
      </c>
      <c r="BC1" s="12"/>
      <c r="BD1" s="12"/>
      <c r="BE1" s="9" t="s">
        <v>21</v>
      </c>
      <c r="BF1" s="152" t="s">
        <v>55</v>
      </c>
      <c r="BG1" s="152"/>
      <c r="BH1" s="152"/>
      <c r="BI1" s="152"/>
      <c r="BJ1" s="157" t="s">
        <v>48</v>
      </c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9" t="s">
        <v>49</v>
      </c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61" t="s">
        <v>46</v>
      </c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DA1" s="164" t="s">
        <v>11</v>
      </c>
      <c r="DB1" s="164"/>
      <c r="DC1" s="164"/>
      <c r="DD1" s="164"/>
      <c r="DE1" s="164"/>
    </row>
    <row r="2" spans="1:109" ht="14.25" x14ac:dyDescent="0.2">
      <c r="AA2" s="13"/>
      <c r="BJ2" s="121"/>
      <c r="BK2" s="122" t="s">
        <v>47</v>
      </c>
      <c r="BL2" s="158" t="s">
        <v>80</v>
      </c>
      <c r="BM2" s="158"/>
      <c r="BN2" s="158"/>
      <c r="BO2" s="158"/>
      <c r="BP2" s="158" t="s">
        <v>38</v>
      </c>
      <c r="BQ2" s="158"/>
      <c r="BR2" s="158"/>
      <c r="BS2" s="158"/>
      <c r="BT2" s="123"/>
      <c r="BU2" s="158" t="s">
        <v>50</v>
      </c>
      <c r="BV2" s="158"/>
      <c r="BW2" s="158"/>
      <c r="BX2" s="78"/>
      <c r="BY2" s="95" t="s">
        <v>47</v>
      </c>
      <c r="BZ2" s="151" t="s">
        <v>79</v>
      </c>
      <c r="CA2" s="151"/>
      <c r="CB2" s="151"/>
      <c r="CC2" s="151"/>
      <c r="CD2" s="151" t="s">
        <v>42</v>
      </c>
      <c r="CE2" s="151"/>
      <c r="CF2" s="151"/>
      <c r="CG2" s="151"/>
      <c r="CH2" s="78"/>
      <c r="CI2" s="151" t="s">
        <v>50</v>
      </c>
      <c r="CJ2" s="151"/>
      <c r="CK2" s="151"/>
      <c r="CL2" s="57"/>
      <c r="CM2" s="54"/>
      <c r="CN2" s="162" t="s">
        <v>78</v>
      </c>
      <c r="CO2" s="162"/>
      <c r="CP2" s="162"/>
      <c r="CQ2" s="162"/>
      <c r="CR2" s="155" t="s">
        <v>38</v>
      </c>
      <c r="CS2" s="155"/>
      <c r="CT2" s="155"/>
      <c r="CU2" s="155"/>
      <c r="CV2" s="54"/>
      <c r="CW2" s="155" t="s">
        <v>50</v>
      </c>
      <c r="CX2" s="155"/>
      <c r="CY2" s="155"/>
      <c r="DA2" s="166"/>
      <c r="DB2" s="166"/>
      <c r="DC2" s="14" t="s">
        <v>0</v>
      </c>
      <c r="DD2" s="14" t="s">
        <v>1</v>
      </c>
      <c r="DE2" s="14" t="s">
        <v>37</v>
      </c>
    </row>
    <row r="3" spans="1:109" ht="77.25" customHeight="1" x14ac:dyDescent="0.2">
      <c r="B3" s="153" t="s">
        <v>24</v>
      </c>
      <c r="C3" s="153"/>
      <c r="D3" s="153"/>
      <c r="E3" s="153"/>
      <c r="F3" s="153"/>
      <c r="H3" s="153" t="s">
        <v>22</v>
      </c>
      <c r="I3" s="153"/>
      <c r="J3" s="153"/>
      <c r="K3" s="153"/>
      <c r="M3" s="153" t="s">
        <v>23</v>
      </c>
      <c r="N3" s="153"/>
      <c r="O3" s="153"/>
      <c r="P3" s="153"/>
      <c r="R3" s="153" t="s">
        <v>15</v>
      </c>
      <c r="S3" s="153"/>
      <c r="T3" s="153"/>
      <c r="U3" s="153"/>
      <c r="X3" s="153" t="s">
        <v>15</v>
      </c>
      <c r="Y3" s="153"/>
      <c r="Z3" s="153"/>
      <c r="AA3" s="153"/>
      <c r="AC3" s="153" t="s">
        <v>15</v>
      </c>
      <c r="AD3" s="153"/>
      <c r="AE3" s="153"/>
      <c r="AF3" s="153"/>
      <c r="AH3" s="153" t="s">
        <v>19</v>
      </c>
      <c r="AI3" s="153"/>
      <c r="AJ3" s="153"/>
      <c r="AK3" s="153"/>
      <c r="AL3" s="153"/>
      <c r="AN3" s="153" t="s">
        <v>19</v>
      </c>
      <c r="AO3" s="153"/>
      <c r="AP3" s="153"/>
      <c r="AQ3" s="153"/>
      <c r="AR3" s="153"/>
      <c r="AT3" s="169" t="s">
        <v>15</v>
      </c>
      <c r="AU3" s="169"/>
      <c r="AV3" s="169"/>
      <c r="AW3" s="169"/>
      <c r="AX3" s="169"/>
      <c r="BE3" s="12" t="s">
        <v>30</v>
      </c>
      <c r="BF3" s="154" t="s">
        <v>30</v>
      </c>
      <c r="BG3" s="154"/>
      <c r="BH3" s="154"/>
      <c r="BI3" s="154"/>
      <c r="BJ3" s="124"/>
      <c r="BK3" s="125"/>
      <c r="BL3" s="170" t="s">
        <v>25</v>
      </c>
      <c r="BM3" s="170"/>
      <c r="BN3" s="170"/>
      <c r="BO3" s="170"/>
      <c r="BP3" s="170" t="s">
        <v>25</v>
      </c>
      <c r="BQ3" s="170"/>
      <c r="BR3" s="170"/>
      <c r="BS3" s="170"/>
      <c r="BT3" s="124"/>
      <c r="BU3" s="126" t="s">
        <v>51</v>
      </c>
      <c r="BV3" s="126" t="s">
        <v>52</v>
      </c>
      <c r="BW3" s="126" t="s">
        <v>54</v>
      </c>
      <c r="BX3" s="79"/>
      <c r="BY3" s="79"/>
      <c r="BZ3" s="156" t="s">
        <v>25</v>
      </c>
      <c r="CA3" s="156"/>
      <c r="CB3" s="156"/>
      <c r="CC3" s="156"/>
      <c r="CD3" s="156" t="s">
        <v>25</v>
      </c>
      <c r="CE3" s="156"/>
      <c r="CF3" s="156"/>
      <c r="CG3" s="156"/>
      <c r="CH3" s="79"/>
      <c r="CI3" s="80" t="s">
        <v>51</v>
      </c>
      <c r="CJ3" s="80" t="s">
        <v>52</v>
      </c>
      <c r="CK3" s="80" t="s">
        <v>54</v>
      </c>
      <c r="CL3" s="55"/>
      <c r="CM3" s="55"/>
      <c r="CN3" s="160" t="s">
        <v>25</v>
      </c>
      <c r="CO3" s="160"/>
      <c r="CP3" s="160"/>
      <c r="CQ3" s="160"/>
      <c r="CR3" s="168" t="s">
        <v>25</v>
      </c>
      <c r="CS3" s="168"/>
      <c r="CT3" s="168"/>
      <c r="CU3" s="168"/>
      <c r="CV3" s="55"/>
      <c r="CW3" s="56" t="s">
        <v>51</v>
      </c>
      <c r="CX3" s="56" t="s">
        <v>52</v>
      </c>
      <c r="CY3" s="56" t="s">
        <v>54</v>
      </c>
      <c r="DA3" s="153" t="s">
        <v>5</v>
      </c>
      <c r="DB3" s="153"/>
      <c r="DC3" s="15">
        <v>12</v>
      </c>
      <c r="DD3" s="15">
        <v>10</v>
      </c>
      <c r="DE3" s="15"/>
    </row>
    <row r="4" spans="1:109" ht="72" customHeight="1" x14ac:dyDescent="0.35">
      <c r="X4" s="163" t="s">
        <v>60</v>
      </c>
      <c r="Y4" s="163"/>
      <c r="Z4" s="163"/>
      <c r="AA4" s="163"/>
      <c r="AC4" s="163" t="s">
        <v>73</v>
      </c>
      <c r="AD4" s="163"/>
      <c r="AE4" s="163"/>
      <c r="AF4" s="163"/>
      <c r="AH4" s="163" t="s">
        <v>75</v>
      </c>
      <c r="AI4" s="163"/>
      <c r="AJ4" s="163"/>
      <c r="AK4" s="163"/>
      <c r="AL4" s="163"/>
      <c r="AN4" s="163" t="s">
        <v>61</v>
      </c>
      <c r="AO4" s="163"/>
      <c r="AP4" s="163"/>
      <c r="AQ4" s="163"/>
      <c r="AR4" s="163"/>
      <c r="AT4" s="167" t="s">
        <v>33</v>
      </c>
      <c r="AU4" s="167"/>
      <c r="AV4" s="167"/>
      <c r="AW4" s="167"/>
      <c r="AX4" s="167"/>
      <c r="AY4" s="10"/>
      <c r="AZ4" s="11" t="s">
        <v>34</v>
      </c>
      <c r="BA4" s="11" t="s">
        <v>35</v>
      </c>
      <c r="BB4" s="11" t="s">
        <v>36</v>
      </c>
      <c r="BC4" s="48" t="s">
        <v>77</v>
      </c>
      <c r="BE4" s="16" t="s">
        <v>62</v>
      </c>
      <c r="BF4" s="17"/>
      <c r="BG4" s="17"/>
      <c r="BH4" s="17"/>
      <c r="BI4" s="4"/>
      <c r="BJ4" s="121"/>
      <c r="BK4" s="122"/>
      <c r="BL4" s="127"/>
      <c r="BM4" s="127"/>
      <c r="BN4" s="127"/>
      <c r="BO4" s="121"/>
      <c r="BP4" s="127"/>
      <c r="BQ4" s="127"/>
      <c r="BR4" s="127"/>
      <c r="BS4" s="121"/>
      <c r="BT4" s="121"/>
      <c r="BU4" s="121"/>
      <c r="BV4" s="121"/>
      <c r="BW4" s="121"/>
      <c r="BX4" s="77"/>
      <c r="BY4" s="77"/>
      <c r="BZ4" s="81"/>
      <c r="CA4" s="81"/>
      <c r="CB4" s="81"/>
      <c r="CC4" s="77"/>
      <c r="CD4" s="81"/>
      <c r="CE4" s="81"/>
      <c r="CF4" s="81"/>
      <c r="CG4" s="77"/>
      <c r="CH4" s="77"/>
      <c r="CI4" s="77"/>
      <c r="CJ4" s="77"/>
      <c r="CK4" s="77"/>
      <c r="CL4" s="57"/>
      <c r="CM4" s="54"/>
      <c r="CN4" s="69"/>
      <c r="CO4" s="69"/>
      <c r="CP4" s="69"/>
      <c r="CQ4" s="70"/>
      <c r="CR4" s="58"/>
      <c r="CS4" s="58"/>
      <c r="CT4" s="58"/>
      <c r="CU4" s="57"/>
      <c r="CV4" s="57"/>
      <c r="CW4" s="57"/>
      <c r="CX4" s="57"/>
      <c r="CY4" s="57"/>
      <c r="CZ4" s="4"/>
      <c r="DA4" s="165" t="s">
        <v>6</v>
      </c>
      <c r="DB4" s="165"/>
      <c r="DC4" s="18">
        <v>2</v>
      </c>
      <c r="DD4" s="18">
        <v>2</v>
      </c>
      <c r="DE4" s="18"/>
    </row>
    <row r="5" spans="1:109" x14ac:dyDescent="0.2">
      <c r="B5" s="19"/>
      <c r="C5" s="19" t="s">
        <v>0</v>
      </c>
      <c r="D5" s="19" t="s">
        <v>1</v>
      </c>
      <c r="E5" s="19" t="s">
        <v>37</v>
      </c>
      <c r="F5" s="19" t="s">
        <v>9</v>
      </c>
      <c r="H5" s="19"/>
      <c r="I5" s="19" t="s">
        <v>0</v>
      </c>
      <c r="J5" s="19" t="s">
        <v>1</v>
      </c>
      <c r="K5" s="19" t="s">
        <v>37</v>
      </c>
      <c r="L5" s="8"/>
      <c r="M5" s="19"/>
      <c r="N5" s="19" t="s">
        <v>0</v>
      </c>
      <c r="O5" s="19" t="s">
        <v>1</v>
      </c>
      <c r="P5" s="19" t="s">
        <v>37</v>
      </c>
      <c r="Q5" s="8"/>
      <c r="R5" s="19"/>
      <c r="S5" s="19" t="s">
        <v>0</v>
      </c>
      <c r="T5" s="19" t="s">
        <v>1</v>
      </c>
      <c r="U5" s="19" t="s">
        <v>37</v>
      </c>
      <c r="V5" s="8"/>
      <c r="W5" s="8"/>
      <c r="X5" s="11"/>
      <c r="Y5" s="11" t="s">
        <v>0</v>
      </c>
      <c r="Z5" s="11" t="s">
        <v>1</v>
      </c>
      <c r="AA5" s="19" t="s">
        <v>37</v>
      </c>
      <c r="AB5" s="8"/>
      <c r="AC5" s="19"/>
      <c r="AD5" s="19" t="s">
        <v>0</v>
      </c>
      <c r="AE5" s="19" t="s">
        <v>1</v>
      </c>
      <c r="AF5" s="19" t="s">
        <v>37</v>
      </c>
      <c r="AG5" s="8"/>
      <c r="AH5" s="19"/>
      <c r="AI5" s="19" t="s">
        <v>0</v>
      </c>
      <c r="AJ5" s="19" t="s">
        <v>1</v>
      </c>
      <c r="AK5" s="19" t="s">
        <v>37</v>
      </c>
      <c r="AL5" s="19" t="s">
        <v>9</v>
      </c>
      <c r="AM5" s="7"/>
      <c r="AN5" s="19"/>
      <c r="AO5" s="19" t="s">
        <v>0</v>
      </c>
      <c r="AP5" s="19" t="s">
        <v>1</v>
      </c>
      <c r="AQ5" s="19" t="s">
        <v>37</v>
      </c>
      <c r="AR5" s="19" t="s">
        <v>9</v>
      </c>
      <c r="AS5" s="7"/>
      <c r="AT5" s="19"/>
      <c r="AU5" s="19" t="s">
        <v>0</v>
      </c>
      <c r="AV5" s="19" t="s">
        <v>1</v>
      </c>
      <c r="AW5" s="19" t="s">
        <v>37</v>
      </c>
      <c r="AX5" s="19" t="s">
        <v>9</v>
      </c>
      <c r="AY5" s="4"/>
      <c r="AZ5" s="4"/>
      <c r="BA5" s="4"/>
      <c r="BB5" s="4"/>
      <c r="BC5" s="4"/>
      <c r="BD5" s="4"/>
      <c r="BF5" s="14" t="s">
        <v>0</v>
      </c>
      <c r="BG5" s="14" t="s">
        <v>1</v>
      </c>
      <c r="BH5" s="14" t="s">
        <v>37</v>
      </c>
      <c r="BI5" s="4"/>
      <c r="BJ5" s="128"/>
      <c r="BK5" s="129" t="s">
        <v>28</v>
      </c>
      <c r="BL5" s="129" t="s">
        <v>0</v>
      </c>
      <c r="BM5" s="129" t="s">
        <v>1</v>
      </c>
      <c r="BN5" s="129" t="s">
        <v>37</v>
      </c>
      <c r="BO5" s="129" t="s">
        <v>9</v>
      </c>
      <c r="BP5" s="129" t="s">
        <v>0</v>
      </c>
      <c r="BQ5" s="129" t="s">
        <v>1</v>
      </c>
      <c r="BR5" s="129" t="s">
        <v>37</v>
      </c>
      <c r="BS5" s="129" t="s">
        <v>9</v>
      </c>
      <c r="BT5" s="129"/>
      <c r="BU5" s="129" t="s">
        <v>9</v>
      </c>
      <c r="BV5" s="129" t="s">
        <v>9</v>
      </c>
      <c r="BW5" s="129" t="s">
        <v>9</v>
      </c>
      <c r="BX5" s="83"/>
      <c r="BY5" s="83"/>
      <c r="BZ5" s="83" t="s">
        <v>0</v>
      </c>
      <c r="CA5" s="83" t="s">
        <v>1</v>
      </c>
      <c r="CB5" s="83" t="s">
        <v>37</v>
      </c>
      <c r="CC5" s="83" t="s">
        <v>9</v>
      </c>
      <c r="CD5" s="83" t="s">
        <v>0</v>
      </c>
      <c r="CE5" s="83" t="s">
        <v>1</v>
      </c>
      <c r="CF5" s="83" t="s">
        <v>37</v>
      </c>
      <c r="CG5" s="83" t="s">
        <v>9</v>
      </c>
      <c r="CH5" s="96"/>
      <c r="CI5" s="83" t="s">
        <v>9</v>
      </c>
      <c r="CJ5" s="83" t="s">
        <v>9</v>
      </c>
      <c r="CK5" s="83" t="s">
        <v>9</v>
      </c>
      <c r="CL5" s="59"/>
      <c r="CM5" s="59" t="s">
        <v>28</v>
      </c>
      <c r="CN5" s="71" t="s">
        <v>0</v>
      </c>
      <c r="CO5" s="71" t="s">
        <v>1</v>
      </c>
      <c r="CP5" s="71" t="s">
        <v>37</v>
      </c>
      <c r="CQ5" s="71" t="s">
        <v>9</v>
      </c>
      <c r="CR5" s="60" t="s">
        <v>0</v>
      </c>
      <c r="CS5" s="60" t="s">
        <v>1</v>
      </c>
      <c r="CT5" s="60" t="s">
        <v>37</v>
      </c>
      <c r="CU5" s="60" t="s">
        <v>9</v>
      </c>
      <c r="CV5" s="60"/>
      <c r="CW5" s="60" t="s">
        <v>9</v>
      </c>
      <c r="CX5" s="60" t="s">
        <v>9</v>
      </c>
      <c r="CY5" s="60" t="s">
        <v>9</v>
      </c>
      <c r="CZ5" s="7"/>
      <c r="DA5" s="14" t="s">
        <v>4</v>
      </c>
      <c r="DB5" s="14"/>
      <c r="DC5" s="20">
        <f>DC4/DC3</f>
        <v>0.16666666666666666</v>
      </c>
      <c r="DD5" s="20">
        <f>DD4/DD3</f>
        <v>0.2</v>
      </c>
      <c r="DE5" s="20">
        <v>0</v>
      </c>
    </row>
    <row r="6" spans="1:109" ht="14.25" x14ac:dyDescent="0.2">
      <c r="B6" s="10"/>
      <c r="C6" s="17"/>
      <c r="D6" s="17"/>
      <c r="E6" s="17"/>
      <c r="F6" s="21"/>
      <c r="H6" s="10"/>
      <c r="I6" s="17"/>
      <c r="J6" s="17"/>
      <c r="K6" s="17"/>
      <c r="L6" s="21"/>
      <c r="M6" s="10"/>
      <c r="N6" s="17"/>
      <c r="O6" s="17"/>
      <c r="P6" s="17"/>
      <c r="Q6" s="22"/>
      <c r="R6" s="10"/>
      <c r="S6" s="17"/>
      <c r="T6" s="17"/>
      <c r="U6" s="17"/>
      <c r="V6" s="23"/>
      <c r="W6" s="4" t="s">
        <v>3</v>
      </c>
      <c r="X6" s="4">
        <v>1979</v>
      </c>
      <c r="Y6" s="23">
        <f>S7/(DC5+S34)</f>
        <v>188308.88570394783</v>
      </c>
      <c r="Z6" s="23">
        <f>T7/(DD5+T34)</f>
        <v>5909.121496813872</v>
      </c>
      <c r="AA6" s="23">
        <v>100000</v>
      </c>
      <c r="AC6" s="4">
        <v>1979</v>
      </c>
      <c r="AD6" s="23"/>
      <c r="AE6" s="23"/>
      <c r="AF6" s="23"/>
      <c r="AH6" s="4">
        <v>1979</v>
      </c>
      <c r="AI6" s="23"/>
      <c r="AJ6" s="23"/>
      <c r="AK6" s="23"/>
      <c r="AL6" s="23"/>
      <c r="AM6" s="23"/>
      <c r="AN6" s="4">
        <v>1979</v>
      </c>
      <c r="AO6" s="23"/>
      <c r="AP6" s="23"/>
      <c r="AQ6" s="23"/>
      <c r="AR6" s="23"/>
      <c r="AS6" s="23"/>
      <c r="AT6" s="4">
        <v>1979</v>
      </c>
      <c r="AU6" s="23"/>
      <c r="AV6" s="23"/>
      <c r="AW6" s="23"/>
      <c r="AX6" s="23"/>
      <c r="AY6" s="23"/>
      <c r="AZ6" s="23"/>
      <c r="BA6" s="23"/>
      <c r="BB6" s="23"/>
      <c r="BC6" s="23"/>
      <c r="BD6" s="4">
        <v>1979</v>
      </c>
      <c r="BE6" s="23"/>
      <c r="BJ6" s="121">
        <v>1979</v>
      </c>
      <c r="BK6" s="130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77">
        <v>1979</v>
      </c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57">
        <v>1979</v>
      </c>
      <c r="CM6" s="61"/>
      <c r="CN6" s="72"/>
      <c r="CO6" s="72"/>
      <c r="CP6" s="72"/>
      <c r="CQ6" s="72"/>
      <c r="CR6" s="54"/>
      <c r="CS6" s="54"/>
      <c r="CT6" s="54"/>
      <c r="CU6" s="54"/>
      <c r="CV6" s="54"/>
      <c r="CW6" s="54"/>
      <c r="CX6" s="54"/>
      <c r="CY6" s="54"/>
    </row>
    <row r="7" spans="1:109" x14ac:dyDescent="0.2">
      <c r="B7" s="5">
        <v>1980</v>
      </c>
      <c r="C7" s="24">
        <v>34737.244382049212</v>
      </c>
      <c r="D7" s="24">
        <v>1773.8207282356586</v>
      </c>
      <c r="E7" s="24">
        <v>0</v>
      </c>
      <c r="F7" s="24">
        <v>79029</v>
      </c>
      <c r="G7" s="25"/>
      <c r="H7" s="5">
        <v>1980</v>
      </c>
      <c r="I7" s="26">
        <v>100.5084870979521</v>
      </c>
      <c r="J7" s="26">
        <v>127.92495069559189</v>
      </c>
      <c r="K7" s="3">
        <v>78.791459509885399</v>
      </c>
      <c r="L7" s="27"/>
      <c r="M7" s="5">
        <v>1980</v>
      </c>
      <c r="N7" s="27"/>
      <c r="O7" s="27"/>
      <c r="P7" s="27"/>
      <c r="Q7" s="27"/>
      <c r="R7" s="5">
        <v>1980</v>
      </c>
      <c r="S7" s="28">
        <f>100*C7/I7</f>
        <v>34561.503595408314</v>
      </c>
      <c r="T7" s="28">
        <f>100*D7/J7</f>
        <v>1386.6104451012166</v>
      </c>
      <c r="U7" s="28">
        <f>100*E7/K7</f>
        <v>0</v>
      </c>
      <c r="V7" s="28"/>
      <c r="W7" s="28"/>
      <c r="X7" s="5">
        <v>1980</v>
      </c>
      <c r="Y7" s="24">
        <f t="shared" ref="Y7:Y32" si="0">Y6+S7-DC$5*(S7/2+Y6)</f>
        <v>188605.4497157475</v>
      </c>
      <c r="Z7" s="24">
        <f t="shared" ref="Z7:Z32" si="1">Z6+T7-DD$5*(T7/2+Z6)</f>
        <v>5975.2465980421921</v>
      </c>
      <c r="AA7" s="24">
        <f t="shared" ref="AA7:AA32" si="2">AA6+U7-DE$5*(U7/2+AA6)</f>
        <v>100000</v>
      </c>
      <c r="AC7" s="5">
        <v>1980</v>
      </c>
      <c r="AD7" s="24">
        <f t="shared" ref="AD7:AD32" si="3">DC$5*(S7/2+Y6)</f>
        <v>34264.939583608662</v>
      </c>
      <c r="AE7" s="24">
        <f t="shared" ref="AE7:AE32" si="4">DD$5*(T7/2+Z6)</f>
        <v>1320.485343872896</v>
      </c>
      <c r="AF7" s="24">
        <f t="shared" ref="AF7:AF32" si="5">DE$5*(U7/2+AA6)</f>
        <v>0</v>
      </c>
      <c r="AH7" s="5">
        <v>1980</v>
      </c>
      <c r="AI7" s="24">
        <f t="shared" ref="AI7:AI32" si="6">AD7*I7/100</f>
        <v>34439.172380512391</v>
      </c>
      <c r="AJ7" s="24">
        <f t="shared" ref="AJ7:AJ32" si="7">AE7*J7/100</f>
        <v>1689.2302250919192</v>
      </c>
      <c r="AK7" s="24">
        <f t="shared" ref="AK7:AK32" si="8">AF7*K7/100</f>
        <v>0</v>
      </c>
      <c r="AL7" s="24">
        <f>AI7+AJ7+AK7</f>
        <v>36128.402605604308</v>
      </c>
      <c r="AM7" s="24"/>
      <c r="AN7" s="5">
        <v>1980</v>
      </c>
      <c r="AO7" s="24">
        <f>((Y7+Y6)/2)*I7/100</f>
        <v>189415.44809281817</v>
      </c>
      <c r="AP7" s="24">
        <f t="shared" ref="AO7:AQ8" si="9">((Z7+Z6)/2)*J7/100</f>
        <v>7601.536012913637</v>
      </c>
      <c r="AQ7" s="24">
        <f t="shared" si="9"/>
        <v>78791.45950988539</v>
      </c>
      <c r="AR7" s="24">
        <f t="shared" ref="AR7:AR32" si="10">AO7+AP7+AQ7</f>
        <v>275808.44361561717</v>
      </c>
      <c r="AS7" s="24"/>
      <c r="AT7" s="5">
        <v>1980</v>
      </c>
      <c r="AU7" s="24"/>
      <c r="AV7" s="24"/>
      <c r="AW7" s="24"/>
      <c r="AX7" s="24"/>
      <c r="AY7" s="24"/>
      <c r="AZ7" s="24"/>
      <c r="BA7" s="24"/>
      <c r="BB7" s="24"/>
      <c r="BC7" s="24"/>
      <c r="BD7" s="5">
        <v>1980</v>
      </c>
      <c r="BE7" s="24"/>
      <c r="BF7" s="24"/>
      <c r="BG7" s="24"/>
      <c r="BH7" s="24"/>
      <c r="BI7" s="24"/>
      <c r="BJ7" s="123">
        <v>1980</v>
      </c>
      <c r="BK7" s="131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78">
        <v>1980</v>
      </c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54">
        <v>1980</v>
      </c>
      <c r="CM7" s="62"/>
      <c r="CN7" s="73"/>
      <c r="CO7" s="73"/>
      <c r="CP7" s="73"/>
      <c r="CQ7" s="73"/>
      <c r="CR7" s="62"/>
      <c r="CS7" s="62"/>
      <c r="CT7" s="62"/>
      <c r="CU7" s="62"/>
      <c r="CV7" s="62"/>
      <c r="CW7" s="62"/>
      <c r="CX7" s="62"/>
      <c r="CY7" s="62"/>
      <c r="CZ7" s="24"/>
    </row>
    <row r="8" spans="1:109" x14ac:dyDescent="0.2">
      <c r="B8" s="5">
        <v>1981</v>
      </c>
      <c r="C8" s="24">
        <v>39754.648800028233</v>
      </c>
      <c r="D8" s="24">
        <v>3523.0509664422752</v>
      </c>
      <c r="E8" s="24">
        <v>0</v>
      </c>
      <c r="F8" s="24">
        <v>90190</v>
      </c>
      <c r="G8" s="25"/>
      <c r="H8" s="5">
        <v>1981</v>
      </c>
      <c r="I8" s="26">
        <v>106.10373408269862</v>
      </c>
      <c r="J8" s="26">
        <v>132.50500585166245</v>
      </c>
      <c r="K8" s="3">
        <v>74.45393849359364</v>
      </c>
      <c r="L8" s="46"/>
      <c r="M8" s="5">
        <v>1981</v>
      </c>
      <c r="N8" s="26">
        <f>(I7+I8)/2</f>
        <v>103.30611059032536</v>
      </c>
      <c r="O8" s="26">
        <f>(J7+J8)/2</f>
        <v>130.21497827362717</v>
      </c>
      <c r="P8" s="26">
        <f>(K7+K8)/2</f>
        <v>76.62269900173952</v>
      </c>
      <c r="Q8" s="27"/>
      <c r="R8" s="5">
        <v>1981</v>
      </c>
      <c r="S8" s="28">
        <f t="shared" ref="S8:S32" si="11">100*C8/I8</f>
        <v>37467.71887315761</v>
      </c>
      <c r="T8" s="28">
        <f t="shared" ref="T8:T32" si="12">100*D8/J8</f>
        <v>2658.8059400459806</v>
      </c>
      <c r="U8" s="28">
        <f t="shared" ref="U8:U32" si="13">100*E8/K8</f>
        <v>0</v>
      </c>
      <c r="V8" s="28"/>
      <c r="W8" s="28"/>
      <c r="X8" s="5">
        <v>1981</v>
      </c>
      <c r="Y8" s="24">
        <f t="shared" si="0"/>
        <v>191516.61706351739</v>
      </c>
      <c r="Z8" s="24">
        <f t="shared" si="1"/>
        <v>7173.1226244751369</v>
      </c>
      <c r="AA8" s="24">
        <f t="shared" si="2"/>
        <v>100000</v>
      </c>
      <c r="AC8" s="5">
        <v>1981</v>
      </c>
      <c r="AD8" s="24">
        <f t="shared" si="3"/>
        <v>34556.551525387717</v>
      </c>
      <c r="AE8" s="24">
        <f t="shared" si="4"/>
        <v>1460.9299136130367</v>
      </c>
      <c r="AF8" s="24">
        <f t="shared" si="5"/>
        <v>0</v>
      </c>
      <c r="AH8" s="5">
        <v>1981</v>
      </c>
      <c r="AI8" s="24">
        <f t="shared" si="6"/>
        <v>36665.791538648118</v>
      </c>
      <c r="AJ8" s="24">
        <f t="shared" si="7"/>
        <v>1935.8052675216413</v>
      </c>
      <c r="AK8" s="24">
        <f t="shared" si="8"/>
        <v>0</v>
      </c>
      <c r="AL8" s="24">
        <f t="shared" ref="AL8:AL32" si="14">AI8+AJ8+AK8</f>
        <v>38601.596806169757</v>
      </c>
      <c r="AM8" s="24"/>
      <c r="AN8" s="5">
        <v>1981</v>
      </c>
      <c r="AO8" s="24">
        <f t="shared" si="9"/>
        <v>201661.85346256464</v>
      </c>
      <c r="AP8" s="24">
        <f t="shared" si="9"/>
        <v>8711.1237038473846</v>
      </c>
      <c r="AQ8" s="24">
        <f t="shared" si="9"/>
        <v>74453.93849359364</v>
      </c>
      <c r="AR8" s="24">
        <f t="shared" si="10"/>
        <v>284826.91566000564</v>
      </c>
      <c r="AS8" s="24"/>
      <c r="AT8" s="5">
        <v>1981</v>
      </c>
      <c r="AU8" s="24">
        <f>Y7+S8/2</f>
        <v>207339.30915232631</v>
      </c>
      <c r="AV8" s="24">
        <f>Z7+T8/2</f>
        <v>7304.6495680651824</v>
      </c>
      <c r="AW8" s="24">
        <f>AA7+U8/2</f>
        <v>100000</v>
      </c>
      <c r="AX8" s="24">
        <f>AU8+AV8+AW8</f>
        <v>314643.9587203915</v>
      </c>
      <c r="AY8" s="24"/>
      <c r="AZ8" s="24"/>
      <c r="BA8" s="24"/>
      <c r="BB8" s="24"/>
      <c r="BC8" s="24"/>
      <c r="BD8" s="5">
        <v>1981</v>
      </c>
      <c r="BE8" s="24"/>
      <c r="BF8" s="24"/>
      <c r="BG8" s="24"/>
      <c r="BH8" s="24"/>
      <c r="BI8" s="24"/>
      <c r="BJ8" s="123">
        <v>1981</v>
      </c>
      <c r="BK8" s="131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78">
        <v>1981</v>
      </c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54">
        <v>1981</v>
      </c>
      <c r="CM8" s="62"/>
      <c r="CN8" s="73"/>
      <c r="CO8" s="73"/>
      <c r="CP8" s="73"/>
      <c r="CQ8" s="73"/>
      <c r="CR8" s="62"/>
      <c r="CS8" s="62"/>
      <c r="CT8" s="62"/>
      <c r="CU8" s="62"/>
      <c r="CV8" s="62"/>
      <c r="CW8" s="62"/>
      <c r="CX8" s="62"/>
      <c r="CY8" s="62"/>
      <c r="CZ8" s="24"/>
    </row>
    <row r="9" spans="1:109" x14ac:dyDescent="0.2">
      <c r="B9" s="5">
        <v>1982</v>
      </c>
      <c r="C9" s="24">
        <v>36313.262918854241</v>
      </c>
      <c r="D9" s="24">
        <v>3078.084593746994</v>
      </c>
      <c r="E9" s="24">
        <v>0</v>
      </c>
      <c r="F9" s="24">
        <v>81337</v>
      </c>
      <c r="G9" s="25"/>
      <c r="H9" s="5">
        <v>1982</v>
      </c>
      <c r="I9" s="26">
        <v>110.28250654230935</v>
      </c>
      <c r="J9" s="26">
        <v>136.13113100117587</v>
      </c>
      <c r="K9" s="3">
        <v>72.768969737178637</v>
      </c>
      <c r="L9" s="46"/>
      <c r="M9" s="5">
        <v>1982</v>
      </c>
      <c r="N9" s="26">
        <f t="shared" ref="N9:N32" si="15">(I8+I9)/2</f>
        <v>108.19312031250399</v>
      </c>
      <c r="O9" s="26">
        <f t="shared" ref="O9:O32" si="16">(J8+J9)/2</f>
        <v>134.31806842641916</v>
      </c>
      <c r="P9" s="26">
        <f t="shared" ref="P9:P32" si="17">(K8+K9)/2</f>
        <v>73.611454115386138</v>
      </c>
      <c r="Q9" s="27"/>
      <c r="R9" s="5">
        <v>1982</v>
      </c>
      <c r="S9" s="28">
        <f t="shared" si="11"/>
        <v>32927.491455703203</v>
      </c>
      <c r="T9" s="28">
        <f t="shared" si="12"/>
        <v>2261.117329378837</v>
      </c>
      <c r="U9" s="28">
        <f t="shared" si="13"/>
        <v>0</v>
      </c>
      <c r="V9" s="28"/>
      <c r="W9" s="28"/>
      <c r="X9" s="5">
        <v>1982</v>
      </c>
      <c r="Y9" s="24">
        <f t="shared" si="0"/>
        <v>189780.7147206591</v>
      </c>
      <c r="Z9" s="24">
        <f t="shared" si="1"/>
        <v>7773.5036960210628</v>
      </c>
      <c r="AA9" s="24">
        <f t="shared" si="2"/>
        <v>100000</v>
      </c>
      <c r="AC9" s="5">
        <v>1982</v>
      </c>
      <c r="AD9" s="24">
        <f t="shared" si="3"/>
        <v>34663.393798561498</v>
      </c>
      <c r="AE9" s="24">
        <f t="shared" si="4"/>
        <v>1660.7362578329112</v>
      </c>
      <c r="AF9" s="24">
        <f t="shared" si="5"/>
        <v>0</v>
      </c>
      <c r="AH9" s="5">
        <v>1982</v>
      </c>
      <c r="AI9" s="24">
        <f t="shared" si="6"/>
        <v>38227.659533685037</v>
      </c>
      <c r="AJ9" s="24">
        <f t="shared" si="7"/>
        <v>2260.7790507345462</v>
      </c>
      <c r="AK9" s="24">
        <f t="shared" si="8"/>
        <v>0</v>
      </c>
      <c r="AL9" s="24">
        <f t="shared" si="14"/>
        <v>40488.438584419586</v>
      </c>
      <c r="AM9" s="24"/>
      <c r="AN9" s="5">
        <v>1982</v>
      </c>
      <c r="AO9" s="24">
        <f t="shared" ref="AO9:AO32" si="18">((Y9+Y8)/2)*I9/100</f>
        <v>210252.12743526773</v>
      </c>
      <c r="AP9" s="24">
        <f t="shared" ref="AP9:AP32" si="19">((Z9+Z8)/2)*J9/100</f>
        <v>10173.505728305458</v>
      </c>
      <c r="AQ9" s="24">
        <f t="shared" ref="AQ9:AQ32" si="20">((AA9+AA8)/2)*K9/100</f>
        <v>72768.969737178631</v>
      </c>
      <c r="AR9" s="24">
        <f t="shared" si="10"/>
        <v>293194.60290075181</v>
      </c>
      <c r="AS9" s="24"/>
      <c r="AT9" s="5">
        <v>1982</v>
      </c>
      <c r="AU9" s="24">
        <f t="shared" ref="AU9:AU32" si="21">Y8+S9/2</f>
        <v>207980.362791369</v>
      </c>
      <c r="AV9" s="24">
        <f t="shared" ref="AV9:AV32" si="22">Z8+T9/2</f>
        <v>8303.681289164555</v>
      </c>
      <c r="AW9" s="24">
        <f t="shared" ref="AW9:AW32" si="23">AA8+U9/2</f>
        <v>100000</v>
      </c>
      <c r="AX9" s="24">
        <f t="shared" ref="AX9:AX32" si="24">AU9+AV9+AW9</f>
        <v>316284.04408053355</v>
      </c>
      <c r="AY9" s="24"/>
      <c r="AZ9" s="24"/>
      <c r="BA9" s="24"/>
      <c r="BB9" s="24"/>
      <c r="BC9" s="24"/>
      <c r="BD9" s="5">
        <v>1982</v>
      </c>
      <c r="BE9" s="24"/>
      <c r="BF9" s="24"/>
      <c r="BG9" s="24"/>
      <c r="BH9" s="24"/>
      <c r="BI9" s="24"/>
      <c r="BJ9" s="123">
        <v>1982</v>
      </c>
      <c r="BK9" s="131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78">
        <v>1982</v>
      </c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54">
        <v>1982</v>
      </c>
      <c r="CM9" s="62"/>
      <c r="CN9" s="73"/>
      <c r="CO9" s="73"/>
      <c r="CP9" s="73"/>
      <c r="CQ9" s="73"/>
      <c r="CR9" s="62"/>
      <c r="CS9" s="62"/>
      <c r="CT9" s="62"/>
      <c r="CU9" s="62"/>
      <c r="CV9" s="62"/>
      <c r="CW9" s="62"/>
      <c r="CX9" s="62"/>
      <c r="CY9" s="62"/>
      <c r="CZ9" s="24"/>
    </row>
    <row r="10" spans="1:109" x14ac:dyDescent="0.2">
      <c r="B10" s="5">
        <v>1983</v>
      </c>
      <c r="C10" s="24">
        <v>32543.397450485565</v>
      </c>
      <c r="D10" s="24">
        <v>427.92153520112936</v>
      </c>
      <c r="E10" s="24">
        <v>0</v>
      </c>
      <c r="F10" s="24">
        <v>73747</v>
      </c>
      <c r="G10" s="25"/>
      <c r="H10" s="5">
        <v>1983</v>
      </c>
      <c r="I10" s="26">
        <v>109.46225148648216</v>
      </c>
      <c r="J10" s="26">
        <v>135.10210918557041</v>
      </c>
      <c r="K10" s="3">
        <v>70.751454362233972</v>
      </c>
      <c r="L10" s="46"/>
      <c r="M10" s="5">
        <v>1983</v>
      </c>
      <c r="N10" s="26">
        <f t="shared" si="15"/>
        <v>109.87237901439576</v>
      </c>
      <c r="O10" s="26">
        <f t="shared" si="16"/>
        <v>135.61662009337314</v>
      </c>
      <c r="P10" s="26">
        <f t="shared" si="17"/>
        <v>71.760212049706297</v>
      </c>
      <c r="Q10" s="27"/>
      <c r="R10" s="5">
        <v>1983</v>
      </c>
      <c r="S10" s="28">
        <f t="shared" si="11"/>
        <v>29730.246736706718</v>
      </c>
      <c r="T10" s="28">
        <f t="shared" si="12"/>
        <v>316.73934461922784</v>
      </c>
      <c r="U10" s="28">
        <f t="shared" si="13"/>
        <v>0</v>
      </c>
      <c r="V10" s="28"/>
      <c r="W10" s="28"/>
      <c r="X10" s="5">
        <v>1983</v>
      </c>
      <c r="Y10" s="24">
        <f t="shared" si="0"/>
        <v>185403.32177586376</v>
      </c>
      <c r="Z10" s="24">
        <f t="shared" si="1"/>
        <v>6503.8683669741558</v>
      </c>
      <c r="AA10" s="24">
        <f t="shared" si="2"/>
        <v>100000</v>
      </c>
      <c r="AC10" s="5">
        <v>1983</v>
      </c>
      <c r="AD10" s="24">
        <f t="shared" si="3"/>
        <v>34107.639681502071</v>
      </c>
      <c r="AE10" s="24">
        <f t="shared" si="4"/>
        <v>1586.3746736661353</v>
      </c>
      <c r="AF10" s="24">
        <f t="shared" si="5"/>
        <v>0</v>
      </c>
      <c r="AH10" s="5">
        <v>1983</v>
      </c>
      <c r="AI10" s="24">
        <f t="shared" si="6"/>
        <v>37334.990324268976</v>
      </c>
      <c r="AJ10" s="24">
        <f t="shared" si="7"/>
        <v>2143.2256437086585</v>
      </c>
      <c r="AK10" s="24">
        <f t="shared" si="8"/>
        <v>0</v>
      </c>
      <c r="AL10" s="24">
        <f t="shared" si="14"/>
        <v>39478.215967977638</v>
      </c>
      <c r="AM10" s="24"/>
      <c r="AN10" s="5">
        <v>1983</v>
      </c>
      <c r="AO10" s="24">
        <f t="shared" si="18"/>
        <v>205342.44678347942</v>
      </c>
      <c r="AP10" s="24">
        <f t="shared" si="19"/>
        <v>9644.5153966889629</v>
      </c>
      <c r="AQ10" s="24">
        <f t="shared" si="20"/>
        <v>70751.45436223397</v>
      </c>
      <c r="AR10" s="24">
        <f t="shared" si="10"/>
        <v>285738.41654240235</v>
      </c>
      <c r="AS10" s="24"/>
      <c r="AT10" s="5">
        <v>1983</v>
      </c>
      <c r="AU10" s="24">
        <f t="shared" si="21"/>
        <v>204645.83808901245</v>
      </c>
      <c r="AV10" s="24">
        <f t="shared" si="22"/>
        <v>7931.8733683306764</v>
      </c>
      <c r="AW10" s="24">
        <f t="shared" si="23"/>
        <v>100000</v>
      </c>
      <c r="AX10" s="24">
        <f t="shared" si="24"/>
        <v>312577.71145734313</v>
      </c>
      <c r="AY10" s="24"/>
      <c r="AZ10" s="24"/>
      <c r="BA10" s="24"/>
      <c r="BB10" s="24"/>
      <c r="BC10" s="24"/>
      <c r="BD10" s="5">
        <v>1983</v>
      </c>
      <c r="BE10" s="24"/>
      <c r="BF10" s="24"/>
      <c r="BG10" s="24"/>
      <c r="BH10" s="24"/>
      <c r="BI10" s="24"/>
      <c r="BJ10" s="123">
        <v>1983</v>
      </c>
      <c r="BK10" s="131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78">
        <v>1983</v>
      </c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54">
        <v>1983</v>
      </c>
      <c r="CM10" s="62"/>
      <c r="CN10" s="73"/>
      <c r="CO10" s="73"/>
      <c r="CP10" s="73"/>
      <c r="CQ10" s="73"/>
      <c r="CR10" s="62"/>
      <c r="CS10" s="62"/>
      <c r="CT10" s="62"/>
      <c r="CU10" s="62"/>
      <c r="CV10" s="62"/>
      <c r="CW10" s="62"/>
      <c r="CX10" s="62"/>
      <c r="CY10" s="62"/>
      <c r="CZ10" s="24"/>
    </row>
    <row r="11" spans="1:109" x14ac:dyDescent="0.2">
      <c r="B11" s="5">
        <v>1984</v>
      </c>
      <c r="C11" s="24">
        <v>39381.477549422263</v>
      </c>
      <c r="D11" s="24">
        <v>1036.2269678191913</v>
      </c>
      <c r="E11" s="24">
        <v>0</v>
      </c>
      <c r="F11" s="24">
        <v>90158</v>
      </c>
      <c r="G11" s="25"/>
      <c r="H11" s="5">
        <v>1984</v>
      </c>
      <c r="I11" s="26">
        <v>108.18341450348245</v>
      </c>
      <c r="J11" s="26">
        <v>132.92493418445238</v>
      </c>
      <c r="K11" s="3">
        <v>66.853313907315908</v>
      </c>
      <c r="L11" s="46"/>
      <c r="M11" s="5">
        <v>1984</v>
      </c>
      <c r="N11" s="26">
        <f t="shared" si="15"/>
        <v>108.82283299498231</v>
      </c>
      <c r="O11" s="26">
        <f t="shared" si="16"/>
        <v>134.0135216850114</v>
      </c>
      <c r="P11" s="26">
        <f t="shared" si="17"/>
        <v>68.80238413477494</v>
      </c>
      <c r="Q11" s="27"/>
      <c r="R11" s="5">
        <v>1984</v>
      </c>
      <c r="S11" s="28">
        <f t="shared" si="11"/>
        <v>36402.509321939142</v>
      </c>
      <c r="T11" s="28">
        <f t="shared" si="12"/>
        <v>779.55800706380478</v>
      </c>
      <c r="U11" s="28">
        <f t="shared" si="13"/>
        <v>0</v>
      </c>
      <c r="V11" s="28"/>
      <c r="W11" s="28"/>
      <c r="X11" s="5">
        <v>1984</v>
      </c>
      <c r="Y11" s="24">
        <f t="shared" si="0"/>
        <v>187871.73502499735</v>
      </c>
      <c r="Z11" s="24">
        <f t="shared" si="1"/>
        <v>5904.6968999367491</v>
      </c>
      <c r="AA11" s="24">
        <f t="shared" si="2"/>
        <v>100000</v>
      </c>
      <c r="AC11" s="5">
        <v>1984</v>
      </c>
      <c r="AD11" s="24">
        <f t="shared" si="3"/>
        <v>33934.096072805551</v>
      </c>
      <c r="AE11" s="24">
        <f t="shared" si="4"/>
        <v>1378.7294741012117</v>
      </c>
      <c r="AF11" s="24">
        <f t="shared" si="5"/>
        <v>0</v>
      </c>
      <c r="AH11" s="5">
        <v>1984</v>
      </c>
      <c r="AI11" s="24">
        <f t="shared" si="6"/>
        <v>36711.063812453191</v>
      </c>
      <c r="AJ11" s="24">
        <f t="shared" si="7"/>
        <v>1832.6752460306823</v>
      </c>
      <c r="AK11" s="24">
        <f t="shared" si="8"/>
        <v>0</v>
      </c>
      <c r="AL11" s="24">
        <f t="shared" si="14"/>
        <v>38543.739058483872</v>
      </c>
      <c r="AM11" s="24"/>
      <c r="AN11" s="5">
        <v>1984</v>
      </c>
      <c r="AO11" s="24">
        <f t="shared" si="18"/>
        <v>201910.8509684926</v>
      </c>
      <c r="AP11" s="24">
        <f t="shared" si="19"/>
        <v>8247.038607138069</v>
      </c>
      <c r="AQ11" s="24">
        <f t="shared" si="20"/>
        <v>66853.313907315911</v>
      </c>
      <c r="AR11" s="24">
        <f t="shared" si="10"/>
        <v>277011.20348294656</v>
      </c>
      <c r="AS11" s="24"/>
      <c r="AT11" s="5">
        <v>1984</v>
      </c>
      <c r="AU11" s="24">
        <f t="shared" si="21"/>
        <v>203604.57643683333</v>
      </c>
      <c r="AV11" s="24">
        <f t="shared" si="22"/>
        <v>6893.647370506058</v>
      </c>
      <c r="AW11" s="24">
        <f t="shared" si="23"/>
        <v>100000</v>
      </c>
      <c r="AX11" s="24">
        <f t="shared" si="24"/>
        <v>310498.22380733938</v>
      </c>
      <c r="AY11" s="24"/>
      <c r="AZ11" s="24"/>
      <c r="BA11" s="24"/>
      <c r="BB11" s="24"/>
      <c r="BC11" s="24"/>
      <c r="BD11" s="5">
        <v>1984</v>
      </c>
      <c r="BE11" s="24"/>
      <c r="BF11" s="24"/>
      <c r="BG11" s="24"/>
      <c r="BH11" s="24"/>
      <c r="BI11" s="24"/>
      <c r="BJ11" s="123">
        <v>1984</v>
      </c>
      <c r="BK11" s="131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78">
        <v>1984</v>
      </c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54">
        <v>1984</v>
      </c>
      <c r="CM11" s="62"/>
      <c r="CN11" s="73"/>
      <c r="CO11" s="73"/>
      <c r="CP11" s="73"/>
      <c r="CQ11" s="73"/>
      <c r="CR11" s="62"/>
      <c r="CS11" s="62"/>
      <c r="CT11" s="62"/>
      <c r="CU11" s="62"/>
      <c r="CV11" s="62"/>
      <c r="CW11" s="62"/>
      <c r="CX11" s="62"/>
      <c r="CY11" s="62"/>
      <c r="CZ11" s="24"/>
    </row>
    <row r="12" spans="1:109" x14ac:dyDescent="0.2">
      <c r="B12" s="5">
        <v>1985</v>
      </c>
      <c r="C12" s="24">
        <v>43202.37072246195</v>
      </c>
      <c r="D12" s="24">
        <v>2946.4210085071413</v>
      </c>
      <c r="E12" s="24">
        <v>0</v>
      </c>
      <c r="F12" s="24">
        <v>99747</v>
      </c>
      <c r="G12" s="25"/>
      <c r="H12" s="5">
        <v>1985</v>
      </c>
      <c r="I12" s="26">
        <v>107.86838447107215</v>
      </c>
      <c r="J12" s="26">
        <v>130.70195619483925</v>
      </c>
      <c r="K12" s="3">
        <v>64.927081201784731</v>
      </c>
      <c r="L12" s="46"/>
      <c r="M12" s="5">
        <v>1985</v>
      </c>
      <c r="N12" s="26">
        <f t="shared" si="15"/>
        <v>108.0258994872773</v>
      </c>
      <c r="O12" s="26">
        <f t="shared" si="16"/>
        <v>131.81344518964582</v>
      </c>
      <c r="P12" s="26">
        <f t="shared" si="17"/>
        <v>65.890197554550326</v>
      </c>
      <c r="Q12" s="27"/>
      <c r="R12" s="5">
        <v>1985</v>
      </c>
      <c r="S12" s="28">
        <f t="shared" si="11"/>
        <v>40051.00376194829</v>
      </c>
      <c r="T12" s="28">
        <f t="shared" si="12"/>
        <v>2254.3052103327896</v>
      </c>
      <c r="U12" s="28">
        <f t="shared" si="13"/>
        <v>0</v>
      </c>
      <c r="V12" s="28"/>
      <c r="W12" s="28"/>
      <c r="X12" s="5">
        <v>1985</v>
      </c>
      <c r="Y12" s="24">
        <f t="shared" si="0"/>
        <v>193273.19930261705</v>
      </c>
      <c r="Z12" s="24">
        <f t="shared" si="1"/>
        <v>6752.6322092489099</v>
      </c>
      <c r="AA12" s="24">
        <f t="shared" si="2"/>
        <v>100000</v>
      </c>
      <c r="AC12" s="5">
        <v>1985</v>
      </c>
      <c r="AD12" s="24">
        <f t="shared" si="3"/>
        <v>34649.539484328576</v>
      </c>
      <c r="AE12" s="24">
        <f t="shared" si="4"/>
        <v>1406.369901020629</v>
      </c>
      <c r="AF12" s="24">
        <f t="shared" si="5"/>
        <v>0</v>
      </c>
      <c r="AH12" s="5">
        <v>1985</v>
      </c>
      <c r="AI12" s="24">
        <f t="shared" si="6"/>
        <v>37375.898468411498</v>
      </c>
      <c r="AJ12" s="24">
        <f t="shared" si="7"/>
        <v>1838.1529719693865</v>
      </c>
      <c r="AK12" s="24">
        <f t="shared" si="8"/>
        <v>0</v>
      </c>
      <c r="AL12" s="24">
        <f t="shared" si="14"/>
        <v>39214.051440380885</v>
      </c>
      <c r="AM12" s="24"/>
      <c r="AN12" s="5">
        <v>1985</v>
      </c>
      <c r="AO12" s="24">
        <f t="shared" si="18"/>
        <v>205567.44157626329</v>
      </c>
      <c r="AP12" s="24">
        <f t="shared" si="19"/>
        <v>8271.6883738622382</v>
      </c>
      <c r="AQ12" s="24">
        <f t="shared" si="20"/>
        <v>64927.081201784735</v>
      </c>
      <c r="AR12" s="24">
        <f t="shared" si="10"/>
        <v>278766.21115191025</v>
      </c>
      <c r="AS12" s="24"/>
      <c r="AT12" s="5">
        <v>1985</v>
      </c>
      <c r="AU12" s="24">
        <f t="shared" si="21"/>
        <v>207897.23690597148</v>
      </c>
      <c r="AV12" s="24">
        <f t="shared" si="22"/>
        <v>7031.8495051031441</v>
      </c>
      <c r="AW12" s="24">
        <f t="shared" si="23"/>
        <v>100000</v>
      </c>
      <c r="AX12" s="24">
        <f t="shared" si="24"/>
        <v>314929.08641107462</v>
      </c>
      <c r="AY12" s="24"/>
      <c r="AZ12" s="24"/>
      <c r="BA12" s="24"/>
      <c r="BB12" s="24"/>
      <c r="BC12" s="24"/>
      <c r="BD12" s="5">
        <v>1985</v>
      </c>
      <c r="BE12" s="24"/>
      <c r="BF12" s="24"/>
      <c r="BG12" s="24"/>
      <c r="BH12" s="24"/>
      <c r="BI12" s="24"/>
      <c r="BJ12" s="123">
        <v>1985</v>
      </c>
      <c r="BK12" s="131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78">
        <v>1985</v>
      </c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54">
        <v>1985</v>
      </c>
      <c r="CM12" s="62"/>
      <c r="CN12" s="73"/>
      <c r="CO12" s="73"/>
      <c r="CP12" s="73"/>
      <c r="CQ12" s="73"/>
      <c r="CR12" s="62"/>
      <c r="CS12" s="62"/>
      <c r="CT12" s="62"/>
      <c r="CU12" s="62"/>
      <c r="CV12" s="62"/>
      <c r="CW12" s="62"/>
      <c r="CX12" s="62"/>
      <c r="CY12" s="62"/>
      <c r="CZ12" s="24"/>
    </row>
    <row r="13" spans="1:109" x14ac:dyDescent="0.2">
      <c r="B13" s="5">
        <v>1986</v>
      </c>
      <c r="C13" s="24">
        <v>40631.918941725286</v>
      </c>
      <c r="D13" s="24">
        <v>3159.910902295188</v>
      </c>
      <c r="E13" s="24">
        <v>0</v>
      </c>
      <c r="F13" s="24">
        <v>92399</v>
      </c>
      <c r="G13" s="25"/>
      <c r="H13" s="5">
        <v>1986</v>
      </c>
      <c r="I13" s="26">
        <v>108.70032137347734</v>
      </c>
      <c r="J13" s="26">
        <v>126.00499529522384</v>
      </c>
      <c r="K13" s="3">
        <v>61.084145234510373</v>
      </c>
      <c r="L13" s="46"/>
      <c r="M13" s="5">
        <v>1986</v>
      </c>
      <c r="N13" s="26">
        <f t="shared" si="15"/>
        <v>108.28435292227473</v>
      </c>
      <c r="O13" s="26">
        <f t="shared" si="16"/>
        <v>128.35347574503155</v>
      </c>
      <c r="P13" s="26">
        <f t="shared" si="17"/>
        <v>63.005613218147552</v>
      </c>
      <c r="Q13" s="27"/>
      <c r="R13" s="5">
        <v>1986</v>
      </c>
      <c r="S13" s="28">
        <f t="shared" si="11"/>
        <v>37379.759717655623</v>
      </c>
      <c r="T13" s="28">
        <f t="shared" si="12"/>
        <v>2507.7663745724235</v>
      </c>
      <c r="U13" s="28">
        <f t="shared" si="13"/>
        <v>0</v>
      </c>
      <c r="V13" s="28"/>
      <c r="W13" s="28"/>
      <c r="X13" s="5">
        <v>1986</v>
      </c>
      <c r="Y13" s="24">
        <f t="shared" si="0"/>
        <v>195325.77916003187</v>
      </c>
      <c r="Z13" s="24">
        <f t="shared" si="1"/>
        <v>7659.0955045143091</v>
      </c>
      <c r="AA13" s="24">
        <f t="shared" si="2"/>
        <v>100000</v>
      </c>
      <c r="AC13" s="5">
        <v>1986</v>
      </c>
      <c r="AD13" s="24">
        <f t="shared" si="3"/>
        <v>35327.179860240809</v>
      </c>
      <c r="AE13" s="24">
        <f t="shared" si="4"/>
        <v>1601.3030793070245</v>
      </c>
      <c r="AF13" s="24">
        <f t="shared" si="5"/>
        <v>0</v>
      </c>
      <c r="AH13" s="5">
        <v>1986</v>
      </c>
      <c r="AI13" s="24">
        <f t="shared" si="6"/>
        <v>38400.75804026812</v>
      </c>
      <c r="AJ13" s="24">
        <f t="shared" si="7"/>
        <v>2017.7218697430906</v>
      </c>
      <c r="AK13" s="24">
        <f t="shared" si="8"/>
        <v>0</v>
      </c>
      <c r="AL13" s="24">
        <f t="shared" si="14"/>
        <v>40418.479910011207</v>
      </c>
      <c r="AM13" s="24"/>
      <c r="AN13" s="5">
        <v>1986</v>
      </c>
      <c r="AO13" s="24">
        <f t="shared" si="18"/>
        <v>211204.16922147467</v>
      </c>
      <c r="AP13" s="24">
        <f t="shared" si="19"/>
        <v>9079.7484138439067</v>
      </c>
      <c r="AQ13" s="24">
        <f t="shared" si="20"/>
        <v>61084.145234510375</v>
      </c>
      <c r="AR13" s="24">
        <f t="shared" si="10"/>
        <v>281368.06286982895</v>
      </c>
      <c r="AS13" s="24"/>
      <c r="AT13" s="5">
        <v>1986</v>
      </c>
      <c r="AU13" s="24">
        <f t="shared" si="21"/>
        <v>211963.07916144485</v>
      </c>
      <c r="AV13" s="24">
        <f t="shared" si="22"/>
        <v>8006.5153965351219</v>
      </c>
      <c r="AW13" s="24">
        <f t="shared" si="23"/>
        <v>100000</v>
      </c>
      <c r="AX13" s="24">
        <f t="shared" si="24"/>
        <v>319969.59455797996</v>
      </c>
      <c r="AY13" s="24"/>
      <c r="AZ13" s="24"/>
      <c r="BA13" s="24"/>
      <c r="BB13" s="24"/>
      <c r="BC13" s="24"/>
      <c r="BD13" s="5">
        <v>1986</v>
      </c>
      <c r="BE13" s="24"/>
      <c r="BF13" s="24"/>
      <c r="BG13" s="24"/>
      <c r="BH13" s="24"/>
      <c r="BI13" s="24"/>
      <c r="BJ13" s="123">
        <v>1986</v>
      </c>
      <c r="BK13" s="131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78">
        <v>1986</v>
      </c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54">
        <v>1986</v>
      </c>
      <c r="CM13" s="62"/>
      <c r="CN13" s="73"/>
      <c r="CO13" s="73"/>
      <c r="CP13" s="73"/>
      <c r="CQ13" s="73"/>
      <c r="CR13" s="62"/>
      <c r="CS13" s="62"/>
      <c r="CT13" s="62"/>
      <c r="CU13" s="62"/>
      <c r="CV13" s="62"/>
      <c r="CW13" s="62"/>
      <c r="CX13" s="62"/>
      <c r="CY13" s="62"/>
      <c r="CZ13" s="24"/>
    </row>
    <row r="14" spans="1:109" x14ac:dyDescent="0.2">
      <c r="B14" s="5">
        <v>1987</v>
      </c>
      <c r="C14" s="24">
        <v>40719.153838904356</v>
      </c>
      <c r="D14" s="24">
        <v>486.48346598571032</v>
      </c>
      <c r="E14" s="24">
        <v>0</v>
      </c>
      <c r="F14" s="24">
        <v>93107</v>
      </c>
      <c r="G14" s="25"/>
      <c r="H14" s="5">
        <v>1987</v>
      </c>
      <c r="I14" s="26">
        <v>109.92216070349912</v>
      </c>
      <c r="J14" s="26">
        <v>125.42233902013204</v>
      </c>
      <c r="K14" s="3">
        <v>57.503143149354365</v>
      </c>
      <c r="L14" s="46"/>
      <c r="M14" s="5">
        <v>1987</v>
      </c>
      <c r="N14" s="26">
        <f t="shared" si="15"/>
        <v>109.31124103848822</v>
      </c>
      <c r="O14" s="26">
        <f t="shared" si="16"/>
        <v>125.71366715767795</v>
      </c>
      <c r="P14" s="26">
        <f t="shared" si="17"/>
        <v>59.293644191932373</v>
      </c>
      <c r="Q14" s="27"/>
      <c r="R14" s="5">
        <v>1987</v>
      </c>
      <c r="S14" s="28">
        <f t="shared" si="11"/>
        <v>37043.625760540708</v>
      </c>
      <c r="T14" s="28">
        <f t="shared" si="12"/>
        <v>387.87625058373607</v>
      </c>
      <c r="U14" s="28">
        <f t="shared" si="13"/>
        <v>0</v>
      </c>
      <c r="V14" s="28"/>
      <c r="W14" s="28"/>
      <c r="X14" s="5">
        <v>1987</v>
      </c>
      <c r="Y14" s="24">
        <f t="shared" si="0"/>
        <v>196728.13958052223</v>
      </c>
      <c r="Z14" s="24">
        <f t="shared" si="1"/>
        <v>6476.3650291368094</v>
      </c>
      <c r="AA14" s="24">
        <f t="shared" si="2"/>
        <v>100000</v>
      </c>
      <c r="AC14" s="5">
        <v>1987</v>
      </c>
      <c r="AD14" s="24">
        <f t="shared" si="3"/>
        <v>35641.26534005037</v>
      </c>
      <c r="AE14" s="24">
        <f t="shared" si="4"/>
        <v>1570.6067259612355</v>
      </c>
      <c r="AF14" s="24">
        <f t="shared" si="5"/>
        <v>0</v>
      </c>
      <c r="AH14" s="5">
        <v>1987</v>
      </c>
      <c r="AI14" s="24">
        <f t="shared" si="6"/>
        <v>39177.648963850697</v>
      </c>
      <c r="AJ14" s="24">
        <f t="shared" si="7"/>
        <v>1969.8916925080971</v>
      </c>
      <c r="AK14" s="24">
        <f t="shared" si="8"/>
        <v>0</v>
      </c>
      <c r="AL14" s="24">
        <f t="shared" si="14"/>
        <v>41147.540656358797</v>
      </c>
      <c r="AM14" s="24"/>
      <c r="AN14" s="5">
        <v>1987</v>
      </c>
      <c r="AO14" s="24">
        <f t="shared" si="18"/>
        <v>215477.06930117885</v>
      </c>
      <c r="AP14" s="24">
        <f t="shared" si="19"/>
        <v>8864.5126162864362</v>
      </c>
      <c r="AQ14" s="24">
        <f t="shared" si="20"/>
        <v>57503.143149354364</v>
      </c>
      <c r="AR14" s="24">
        <f t="shared" si="10"/>
        <v>281844.72506681964</v>
      </c>
      <c r="AS14" s="24"/>
      <c r="AT14" s="5">
        <v>1987</v>
      </c>
      <c r="AU14" s="24">
        <f t="shared" si="21"/>
        <v>213847.59204030223</v>
      </c>
      <c r="AV14" s="24">
        <f t="shared" si="22"/>
        <v>7853.0336298061775</v>
      </c>
      <c r="AW14" s="24">
        <f t="shared" si="23"/>
        <v>100000</v>
      </c>
      <c r="AX14" s="24">
        <f t="shared" si="24"/>
        <v>321700.62567010842</v>
      </c>
      <c r="AZ14" s="24">
        <v>44152.92</v>
      </c>
      <c r="BA14" s="24">
        <f t="shared" ref="BA14:BA32" si="25">AZ14-AL14</f>
        <v>3005.3793436412016</v>
      </c>
      <c r="BB14" s="24">
        <v>3550</v>
      </c>
      <c r="BC14" s="47">
        <f>(CQ14-AZ14)/AZ14</f>
        <v>0.48471920470720958</v>
      </c>
      <c r="BD14" s="5">
        <v>1987</v>
      </c>
      <c r="BE14" s="29">
        <v>3.6645629999999998E-2</v>
      </c>
      <c r="BF14" s="29">
        <f>(I14/I13)/(1+$BE14)-1</f>
        <v>-2.4507112440386725E-2</v>
      </c>
      <c r="BG14" s="29">
        <f>(J14/J13)/(1+$BE14)-1</f>
        <v>-3.9810810594194224E-2</v>
      </c>
      <c r="BH14" s="29">
        <f>(K14/K13)/(1+$BE14)-1</f>
        <v>-9.1901910965087041E-2</v>
      </c>
      <c r="BI14" s="26"/>
      <c r="BJ14" s="123">
        <v>1987</v>
      </c>
      <c r="BK14" s="133">
        <f>(($AZ14+$BB14)*(1+$BE14)-(N14/100*($DC$5*(1+BF14)-BF14)*$AU14+O14/100*($DD$5*(1+BG14)-BG14)*$AV14+P14/100*($DE$5*(1+BH14)-BH14)*$AW14))/(N14/100*$AU14+O14/100*$AV14+P14/100*$AW14)</f>
        <v>-6.6714351646517582E-3</v>
      </c>
      <c r="BL14" s="134">
        <f>(1+$BE14)*($BK14+DC$5*(1+BF14)-BF14)*N14/100*AU14</f>
        <v>43719.879276208121</v>
      </c>
      <c r="BM14" s="134">
        <f t="shared" ref="BM14:BM32" si="26">(1+$BE14)*($BK14+DD$5*(1+BG14)-BG14)*O14/100*AV14</f>
        <v>2304.4893955077664</v>
      </c>
      <c r="BN14" s="134">
        <f t="shared" ref="BN14:BN32" si="27">(1+$BE14)*($BK14+DE$5*(1+BH14)-BH14)*P14/100*AW14</f>
        <v>5238.8187968869461</v>
      </c>
      <c r="BO14" s="135">
        <f>BL14+BM14+BN14</f>
        <v>51263.187468602831</v>
      </c>
      <c r="BP14" s="136">
        <f>BL14/$BO14</f>
        <v>0.85285136245156901</v>
      </c>
      <c r="BQ14" s="136">
        <f>BM14/$BO14</f>
        <v>4.4954079317038119E-2</v>
      </c>
      <c r="BR14" s="136">
        <f>BN14/$BO14</f>
        <v>0.10219455823139297</v>
      </c>
      <c r="BS14" s="136">
        <f>+SUM(BP14:BR14)</f>
        <v>1</v>
      </c>
      <c r="BT14" s="136"/>
      <c r="BU14" s="136"/>
      <c r="BV14" s="136"/>
      <c r="BW14" s="136"/>
      <c r="BX14" s="78">
        <v>1987</v>
      </c>
      <c r="BY14" s="97">
        <f t="shared" ref="BY14:BY32" si="28">(($AZ14+$BB14)*(1+$BE14)-($N14/100*$DC$5*$AU14+$O14/100*$DD$5*$AV14+$P14/100*$DE$5*$AW14))/($N14/100*$AU14+$O14/100*$AV14+$P14/100*$AW14)</f>
        <v>2.8114663623185539E-2</v>
      </c>
      <c r="BZ14" s="87">
        <f t="shared" ref="BZ14:BZ32" si="29">(1+$BE14)*($BY14+DC$5)*N14/100*AU14</f>
        <v>47200.525978966536</v>
      </c>
      <c r="CA14" s="87">
        <f t="shared" ref="CA14:CA32" si="30">(1+$BE14)*($BY14+DD$5)*O14/100*AV14</f>
        <v>2334.5515984963304</v>
      </c>
      <c r="CB14" s="87">
        <f t="shared" ref="CB14:CB32" si="31">(1+$BE14)*($BY14+DE$5)*P14/100*AW14</f>
        <v>1728.1098911399699</v>
      </c>
      <c r="CC14" s="88">
        <f>BZ14+CA14+CB14</f>
        <v>51263.187468602831</v>
      </c>
      <c r="CD14" s="86">
        <f t="shared" ref="CD14:CD31" si="32">BZ14/$CC14</f>
        <v>0.92074894889974301</v>
      </c>
      <c r="CE14" s="86">
        <f t="shared" ref="CE14:CE32" si="33">CA14/$CC14</f>
        <v>4.5540507989796253E-2</v>
      </c>
      <c r="CF14" s="86">
        <f t="shared" ref="CF14:CF32" si="34">CB14/$CC14</f>
        <v>3.371054311046081E-2</v>
      </c>
      <c r="CG14" s="86">
        <f t="shared" ref="CG14:CG31" si="35">CD14+CE14+CF14</f>
        <v>1</v>
      </c>
      <c r="CH14" s="86"/>
      <c r="CI14" s="86"/>
      <c r="CJ14" s="86"/>
      <c r="CK14" s="86"/>
      <c r="CL14" s="54">
        <v>1987</v>
      </c>
      <c r="CM14" s="63">
        <v>0.04</v>
      </c>
      <c r="CN14" s="74">
        <f>(1+$BE$34)*($CM14+DC$5*(1+BF14)-BF14)*N14/100*AU14</f>
        <v>54725.233730425374</v>
      </c>
      <c r="CO14" s="74">
        <f t="shared" ref="CO14:CO32" si="36">(1+$BE$34)*($CM14+DD$5*(1+BG14)-BG14)*O14/100*AV14</f>
        <v>2766.7439608498998</v>
      </c>
      <c r="CP14" s="74">
        <f t="shared" ref="CP14:CP32" si="37">(1+$BE$34)*($CM14+DE$5*(1+BH14)-BH14)*P14/100*AW14</f>
        <v>8062.71057662578</v>
      </c>
      <c r="CQ14" s="75">
        <f>CN14+CO14+CP14</f>
        <v>65554.688267901045</v>
      </c>
      <c r="CR14" s="63">
        <f>+CN14/$CQ14</f>
        <v>0.83480274525569931</v>
      </c>
      <c r="CS14" s="63">
        <f t="shared" ref="CS14:CS32" si="38">+CO14/$CQ14</f>
        <v>4.2205127260206046E-2</v>
      </c>
      <c r="CT14" s="63">
        <f t="shared" ref="CT14:CT32" si="39">+CP14/$CQ14</f>
        <v>0.12299212748409481</v>
      </c>
      <c r="CU14" s="63">
        <f>CR14+CS14+CT14</f>
        <v>1.0000000000000002</v>
      </c>
      <c r="CV14" s="63"/>
      <c r="CW14" s="63"/>
      <c r="CX14" s="63"/>
      <c r="CY14" s="63"/>
      <c r="CZ14" s="29"/>
      <c r="DA14" s="28"/>
    </row>
    <row r="15" spans="1:109" x14ac:dyDescent="0.2">
      <c r="B15" s="5">
        <v>1988</v>
      </c>
      <c r="C15" s="24">
        <v>42803.054800008271</v>
      </c>
      <c r="D15" s="24">
        <v>1052.9194757137213</v>
      </c>
      <c r="E15" s="24">
        <v>0</v>
      </c>
      <c r="F15" s="24">
        <v>98005</v>
      </c>
      <c r="G15" s="25"/>
      <c r="H15" s="5">
        <v>1988</v>
      </c>
      <c r="I15" s="26">
        <v>111.38177005678141</v>
      </c>
      <c r="J15" s="26">
        <v>124.15025208557284</v>
      </c>
      <c r="K15" s="3">
        <v>55.456843189130907</v>
      </c>
      <c r="L15" s="46"/>
      <c r="M15" s="5">
        <v>1988</v>
      </c>
      <c r="N15" s="26">
        <f t="shared" si="15"/>
        <v>110.65196538014027</v>
      </c>
      <c r="O15" s="26">
        <f t="shared" si="16"/>
        <v>124.78629555285244</v>
      </c>
      <c r="P15" s="26">
        <f t="shared" si="17"/>
        <v>56.479993169242633</v>
      </c>
      <c r="Q15" s="27"/>
      <c r="R15" s="5">
        <v>1988</v>
      </c>
      <c r="S15" s="28">
        <f t="shared" si="11"/>
        <v>38429.138608757668</v>
      </c>
      <c r="T15" s="28">
        <f t="shared" si="12"/>
        <v>848.10095672458021</v>
      </c>
      <c r="U15" s="28">
        <f t="shared" si="13"/>
        <v>0</v>
      </c>
      <c r="V15" s="28"/>
      <c r="W15" s="28"/>
      <c r="X15" s="5">
        <v>1988</v>
      </c>
      <c r="Y15" s="24">
        <f t="shared" si="0"/>
        <v>199166.82670846305</v>
      </c>
      <c r="Z15" s="24">
        <f t="shared" si="1"/>
        <v>5944.3828843615693</v>
      </c>
      <c r="AA15" s="24">
        <f t="shared" si="2"/>
        <v>100000</v>
      </c>
      <c r="AC15" s="5">
        <v>1988</v>
      </c>
      <c r="AD15" s="24">
        <f t="shared" si="3"/>
        <v>35990.451480816846</v>
      </c>
      <c r="AE15" s="24">
        <f t="shared" si="4"/>
        <v>1380.08310149982</v>
      </c>
      <c r="AF15" s="24">
        <f t="shared" si="5"/>
        <v>0</v>
      </c>
      <c r="AH15" s="5">
        <v>1988</v>
      </c>
      <c r="AI15" s="24">
        <f t="shared" si="6"/>
        <v>40086.8019107609</v>
      </c>
      <c r="AJ15" s="24">
        <f t="shared" si="7"/>
        <v>1713.3766495024186</v>
      </c>
      <c r="AK15" s="24">
        <f t="shared" si="8"/>
        <v>0</v>
      </c>
      <c r="AL15" s="24">
        <f t="shared" si="14"/>
        <v>41800.178560263317</v>
      </c>
      <c r="AM15" s="24"/>
      <c r="AN15" s="5">
        <v>1988</v>
      </c>
      <c r="AO15" s="24">
        <f t="shared" si="18"/>
        <v>220477.41050918493</v>
      </c>
      <c r="AP15" s="24">
        <f t="shared" si="19"/>
        <v>7710.1949227608829</v>
      </c>
      <c r="AQ15" s="24">
        <f t="shared" si="20"/>
        <v>55456.843189130908</v>
      </c>
      <c r="AR15" s="24">
        <f t="shared" si="10"/>
        <v>283644.44862107671</v>
      </c>
      <c r="AS15" s="24"/>
      <c r="AT15" s="5">
        <v>1988</v>
      </c>
      <c r="AU15" s="24">
        <f t="shared" si="21"/>
        <v>215942.70888490108</v>
      </c>
      <c r="AV15" s="24">
        <f t="shared" si="22"/>
        <v>6900.4155074990995</v>
      </c>
      <c r="AW15" s="24">
        <f t="shared" si="23"/>
        <v>100000</v>
      </c>
      <c r="AX15" s="24">
        <f t="shared" si="24"/>
        <v>322843.12439240015</v>
      </c>
      <c r="AZ15" s="24">
        <v>52743.600000000006</v>
      </c>
      <c r="BA15" s="24">
        <f t="shared" si="25"/>
        <v>10943.421439736689</v>
      </c>
      <c r="BB15" s="24">
        <v>3800</v>
      </c>
      <c r="BC15" s="47">
        <f t="shared" ref="BC15:BC32" si="40">(CQ15-AZ15)/AZ15</f>
        <v>0.24017349803765392</v>
      </c>
      <c r="BD15" s="5">
        <v>1988</v>
      </c>
      <c r="BE15" s="29">
        <v>4.0777409999999993E-2</v>
      </c>
      <c r="BF15" s="29">
        <f t="shared" ref="BF15:BF32" si="41">(I15/I14)/(1+$BE15)-1</f>
        <v>-2.6421439859468099E-2</v>
      </c>
      <c r="BG15" s="29">
        <f t="shared" ref="BG15:BG32" si="42">(J15/J14)/(1+$BE15)-1</f>
        <v>-4.8924810094188476E-2</v>
      </c>
      <c r="BH15" s="29">
        <f t="shared" ref="BH15:BH32" si="43">(K15/K14)/(1+$BE15)-1</f>
        <v>-7.337139470350762E-2</v>
      </c>
      <c r="BI15" s="26"/>
      <c r="BJ15" s="123">
        <v>1988</v>
      </c>
      <c r="BK15" s="133">
        <f t="shared" ref="BK15:BK32" si="44">(($AZ15+$BB15)*(1+$BE15)-(N15/100*($DC$5*(1+BF15)-BF15)*$AU15+O15/100*($DD$5*(1+BG15)-BG15)*$AV15+P15/100*($DE$5*(1+BH15)-BH15)*$AW15))/(N15/100*$AU15+O15/100*$AV15+P15/100*$AW15)</f>
        <v>2.4868497526258464E-2</v>
      </c>
      <c r="BL15" s="134">
        <f t="shared" ref="BL15:BL32" si="45">(1+$BE15)*($BK15+DC$5*(1+BF15)-BF15)*N15/100*AU15</f>
        <v>53108.162310457148</v>
      </c>
      <c r="BM15" s="134">
        <f t="shared" si="26"/>
        <v>2366.0158396392667</v>
      </c>
      <c r="BN15" s="134">
        <f t="shared" si="27"/>
        <v>5774.8455079084551</v>
      </c>
      <c r="BO15" s="135">
        <f t="shared" ref="BO15:BO32" si="46">BL15+BM15+BN15</f>
        <v>61249.023658004866</v>
      </c>
      <c r="BP15" s="136">
        <f t="shared" ref="BP15:BP32" si="47">BL15/$BO15</f>
        <v>0.8670858593109384</v>
      </c>
      <c r="BQ15" s="136">
        <f t="shared" ref="BQ15:BQ32" si="48">BM15/$BO15</f>
        <v>3.8629445799011411E-2</v>
      </c>
      <c r="BR15" s="136">
        <f t="shared" ref="BR15:BR32" si="49">BN15/$BO15</f>
        <v>9.4284694890050202E-2</v>
      </c>
      <c r="BS15" s="136">
        <f t="shared" ref="BS15:BS32" si="50">+SUM(BP15:BR15)</f>
        <v>1</v>
      </c>
      <c r="BT15" s="136"/>
      <c r="BU15" s="137">
        <f>BP14*($AU15/$AU14)+BQ14*($AV15/$AV14)+BR14*($AW15/$AW14)</f>
        <v>1.0029024038834271</v>
      </c>
      <c r="BV15" s="137">
        <f>1/(BP15*$AU14/$AU15+BQ15*$AV14/$AV15+BR15*$AW14/$AW15)</f>
        <v>1.0030892612796307</v>
      </c>
      <c r="BW15" s="137">
        <f>(BU15*BV15)^0.5</f>
        <v>1.0029958282301041</v>
      </c>
      <c r="BX15" s="78">
        <v>1988</v>
      </c>
      <c r="BY15" s="97">
        <f t="shared" si="28"/>
        <v>5.6911111960289834E-2</v>
      </c>
      <c r="BZ15" s="87">
        <f>(1+$BE15)*($BY15+DC$5)*N15/100*AU15</f>
        <v>55601.200858863856</v>
      </c>
      <c r="CA15" s="87">
        <f t="shared" si="30"/>
        <v>2302.4111563300435</v>
      </c>
      <c r="CB15" s="87">
        <f t="shared" si="31"/>
        <v>3345.4116428109746</v>
      </c>
      <c r="CC15" s="88">
        <f t="shared" ref="CC15:CC32" si="51">BZ15+CA15+CB15</f>
        <v>61249.02365800488</v>
      </c>
      <c r="CD15" s="86">
        <f t="shared" si="32"/>
        <v>0.90778917831120587</v>
      </c>
      <c r="CE15" s="86">
        <f t="shared" si="33"/>
        <v>3.7590985436534906E-2</v>
      </c>
      <c r="CF15" s="86">
        <f t="shared" si="34"/>
        <v>5.461983625225917E-2</v>
      </c>
      <c r="CG15" s="86">
        <f t="shared" si="35"/>
        <v>1</v>
      </c>
      <c r="CH15" s="86"/>
      <c r="CI15" s="98">
        <f>CD14*($AU15/$AU14)+CE14*($AV15/$AV14)+CF14*($AW15/$AW14)</f>
        <v>1.0034964758743758</v>
      </c>
      <c r="CJ15" s="98">
        <f>1/(CD15*$AU14/$AU15+CE15*$AV14/$AV15+CF15*$AW14/$AW15)</f>
        <v>1.0036311578329089</v>
      </c>
      <c r="CK15" s="98">
        <f>(CI15*CJ15)^0.5</f>
        <v>1.0035638145942904</v>
      </c>
      <c r="CL15" s="54">
        <v>1988</v>
      </c>
      <c r="CM15" s="63">
        <f>CM14</f>
        <v>0.04</v>
      </c>
      <c r="CN15" s="74">
        <f t="shared" ref="CN15:CN32" si="52">(1+$BE$34)*($CM15+DC$5*(1+BF15)-BF15)*N15/100*AU15</f>
        <v>56332.147766753282</v>
      </c>
      <c r="CO15" s="74">
        <f t="shared" si="36"/>
        <v>2477.9116213494908</v>
      </c>
      <c r="CP15" s="74">
        <f t="shared" si="37"/>
        <v>6601.1555229960359</v>
      </c>
      <c r="CQ15" s="75">
        <f t="shared" ref="CQ15:CQ32" si="53">CN15+CO15+CP15</f>
        <v>65411.21491109881</v>
      </c>
      <c r="CR15" s="63">
        <f t="shared" ref="CR15:CR32" si="54">+CN15/$CQ15</f>
        <v>0.86120014501053066</v>
      </c>
      <c r="CS15" s="63">
        <f t="shared" si="38"/>
        <v>3.7882060816593163E-2</v>
      </c>
      <c r="CT15" s="63">
        <f t="shared" si="39"/>
        <v>0.10091779417287614</v>
      </c>
      <c r="CU15" s="63">
        <f t="shared" ref="CU15:CU32" si="55">CR15+CS15+CT15</f>
        <v>1</v>
      </c>
      <c r="CV15" s="63"/>
      <c r="CW15" s="68">
        <f>CR14*($AU15/$AU14)+CS14*($AV15/$AV14)+CT14*($AW15/$AW14)</f>
        <v>1.0030590408800135</v>
      </c>
      <c r="CX15" s="68">
        <f>1/(CR15*$AU14/$AU15+CS15*$AV14/$AV15+CT15*$AW14/$AW15)</f>
        <v>1.0031356224255337</v>
      </c>
      <c r="CY15" s="68">
        <f>(CW15*CX15)^0.5</f>
        <v>1.0030973309219455</v>
      </c>
      <c r="CZ15" s="30"/>
      <c r="DA15" s="28"/>
    </row>
    <row r="16" spans="1:109" x14ac:dyDescent="0.2">
      <c r="B16" s="5">
        <v>1989</v>
      </c>
      <c r="C16" s="24">
        <v>51167.659203995114</v>
      </c>
      <c r="D16" s="24">
        <v>1241.5484101528309</v>
      </c>
      <c r="E16" s="24">
        <v>0</v>
      </c>
      <c r="F16" s="24">
        <v>116604</v>
      </c>
      <c r="G16" s="25"/>
      <c r="H16" s="5">
        <v>1989</v>
      </c>
      <c r="I16" s="26">
        <v>112.53590300158076</v>
      </c>
      <c r="J16" s="26">
        <v>118.13642506137738</v>
      </c>
      <c r="K16" s="3">
        <v>52.274618079648199</v>
      </c>
      <c r="L16" s="46"/>
      <c r="M16" s="5">
        <v>1989</v>
      </c>
      <c r="N16" s="26">
        <f t="shared" si="15"/>
        <v>111.95883652918108</v>
      </c>
      <c r="O16" s="26">
        <f t="shared" si="16"/>
        <v>121.14333857347512</v>
      </c>
      <c r="P16" s="26">
        <f t="shared" si="17"/>
        <v>53.86573063438955</v>
      </c>
      <c r="Q16" s="27"/>
      <c r="R16" s="5">
        <v>1989</v>
      </c>
      <c r="S16" s="28">
        <f t="shared" si="11"/>
        <v>45467.853226606603</v>
      </c>
      <c r="T16" s="28">
        <f t="shared" si="12"/>
        <v>1050.9446256798346</v>
      </c>
      <c r="U16" s="28">
        <f t="shared" si="13"/>
        <v>0</v>
      </c>
      <c r="V16" s="28"/>
      <c r="W16" s="28"/>
      <c r="X16" s="5">
        <v>1989</v>
      </c>
      <c r="Y16" s="24">
        <f t="shared" si="0"/>
        <v>207651.22104810859</v>
      </c>
      <c r="Z16" s="24">
        <f t="shared" si="1"/>
        <v>5701.3564706011066</v>
      </c>
      <c r="AA16" s="24">
        <f t="shared" si="2"/>
        <v>100000</v>
      </c>
      <c r="AC16" s="5">
        <v>1989</v>
      </c>
      <c r="AD16" s="24">
        <f t="shared" si="3"/>
        <v>36983.45888696106</v>
      </c>
      <c r="AE16" s="24">
        <f t="shared" si="4"/>
        <v>1293.9710394402973</v>
      </c>
      <c r="AF16" s="24">
        <f t="shared" si="5"/>
        <v>0</v>
      </c>
      <c r="AH16" s="5">
        <v>1989</v>
      </c>
      <c r="AI16" s="24">
        <f t="shared" si="6"/>
        <v>41619.66941966</v>
      </c>
      <c r="AJ16" s="24">
        <f t="shared" si="7"/>
        <v>1528.6511273243127</v>
      </c>
      <c r="AK16" s="24">
        <f t="shared" si="8"/>
        <v>0</v>
      </c>
      <c r="AL16" s="24">
        <f t="shared" si="14"/>
        <v>43148.320546984316</v>
      </c>
      <c r="AM16" s="24"/>
      <c r="AN16" s="5">
        <v>1989</v>
      </c>
      <c r="AO16" s="24">
        <f t="shared" si="18"/>
        <v>228908.18180813</v>
      </c>
      <c r="AP16" s="24">
        <f t="shared" si="19"/>
        <v>6878.9300729594079</v>
      </c>
      <c r="AQ16" s="24">
        <f t="shared" si="20"/>
        <v>52274.618079648193</v>
      </c>
      <c r="AR16" s="24">
        <f t="shared" si="10"/>
        <v>288061.72996073758</v>
      </c>
      <c r="AS16" s="24"/>
      <c r="AT16" s="5">
        <v>1989</v>
      </c>
      <c r="AU16" s="24">
        <f t="shared" si="21"/>
        <v>221900.75332176636</v>
      </c>
      <c r="AV16" s="24">
        <f t="shared" si="22"/>
        <v>6469.8551972014866</v>
      </c>
      <c r="AW16" s="24">
        <f t="shared" si="23"/>
        <v>100000</v>
      </c>
      <c r="AX16" s="24">
        <f t="shared" si="24"/>
        <v>328370.60851896787</v>
      </c>
      <c r="AZ16" s="24">
        <v>55107.360000000001</v>
      </c>
      <c r="BA16" s="24">
        <f t="shared" si="25"/>
        <v>11959.039453015685</v>
      </c>
      <c r="BB16" s="24">
        <v>3962.5</v>
      </c>
      <c r="BC16" s="47">
        <f t="shared" si="40"/>
        <v>0.28844355512599434</v>
      </c>
      <c r="BD16" s="5">
        <v>1989</v>
      </c>
      <c r="BE16" s="29">
        <v>4.8270030000000005E-2</v>
      </c>
      <c r="BF16" s="29">
        <f t="shared" si="41"/>
        <v>-3.616250910117258E-2</v>
      </c>
      <c r="BG16" s="29">
        <f t="shared" si="42"/>
        <v>-9.2256705929879113E-2</v>
      </c>
      <c r="BH16" s="29">
        <f t="shared" si="43"/>
        <v>-0.10078704589309739</v>
      </c>
      <c r="BI16" s="26"/>
      <c r="BJ16" s="123">
        <v>1989</v>
      </c>
      <c r="BK16" s="133">
        <f t="shared" si="44"/>
        <v>1.7582791098547781E-2</v>
      </c>
      <c r="BL16" s="134">
        <f t="shared" si="45"/>
        <v>55832.166352667919</v>
      </c>
      <c r="BM16" s="134">
        <f t="shared" si="26"/>
        <v>2394.0827822790684</v>
      </c>
      <c r="BN16" s="134">
        <f t="shared" si="27"/>
        <v>6683.8512191268128</v>
      </c>
      <c r="BO16" s="135">
        <f t="shared" si="46"/>
        <v>64910.100354073802</v>
      </c>
      <c r="BP16" s="136">
        <f t="shared" si="47"/>
        <v>0.86014604889089274</v>
      </c>
      <c r="BQ16" s="136">
        <f t="shared" si="48"/>
        <v>3.6883054705196032E-2</v>
      </c>
      <c r="BR16" s="136">
        <f t="shared" si="49"/>
        <v>0.10297089640391119</v>
      </c>
      <c r="BS16" s="136">
        <f t="shared" si="50"/>
        <v>1</v>
      </c>
      <c r="BT16" s="136"/>
      <c r="BU16" s="137">
        <f t="shared" ref="BU16:BU32" si="56">BP15*($AU16/$AU15)+BQ15*($AV16/$AV15)+BR15*($AW16/$AW15)</f>
        <v>1.0215133080864331</v>
      </c>
      <c r="BV16" s="137">
        <f t="shared" ref="BV16:BV32" si="57">1/(BP16*$AU15/$AU16+BQ16*$AV15/$AV16+BR16*$AW15/$AW16)</f>
        <v>1.0210754450104846</v>
      </c>
      <c r="BW16" s="137">
        <f t="shared" ref="BW16:BW32" si="58">(BU16*BV16)^0.5</f>
        <v>1.0212943530826395</v>
      </c>
      <c r="BX16" s="78">
        <v>1989</v>
      </c>
      <c r="BY16" s="97">
        <f t="shared" si="28"/>
        <v>6.1092703098654645E-2</v>
      </c>
      <c r="BZ16" s="87">
        <f t="shared" si="29"/>
        <v>59315.27867788649</v>
      </c>
      <c r="CA16" s="87">
        <f t="shared" si="30"/>
        <v>2145.1714235260797</v>
      </c>
      <c r="CB16" s="87">
        <f t="shared" si="31"/>
        <v>3449.6502526612121</v>
      </c>
      <c r="CC16" s="88">
        <f t="shared" si="51"/>
        <v>64910.10035407378</v>
      </c>
      <c r="CD16" s="86">
        <f t="shared" si="32"/>
        <v>0.9138066087455039</v>
      </c>
      <c r="CE16" s="86">
        <f t="shared" si="33"/>
        <v>3.304834550901211E-2</v>
      </c>
      <c r="CF16" s="86">
        <f t="shared" si="34"/>
        <v>5.3145045745484058E-2</v>
      </c>
      <c r="CG16" s="86">
        <f t="shared" si="35"/>
        <v>1</v>
      </c>
      <c r="CH16" s="86"/>
      <c r="CI16" s="98">
        <f t="shared" ref="CI16:CI32" si="59">CD15*($AU16/$AU15)+CE15*($AV16/$AV15)+CF15*($AW16/$AW15)</f>
        <v>1.0227011436185462</v>
      </c>
      <c r="CJ16" s="98">
        <f t="shared" ref="CJ16:CJ32" si="60">1/(CD16*$AU15/$AU16+CE16*$AV15/$AV16+CF16*$AW15/$AW16)</f>
        <v>1.022846735998054</v>
      </c>
      <c r="CK16" s="98">
        <f t="shared" ref="CK16:CK32" si="61">(CI16*CJ16)^0.5</f>
        <v>1.0227739372176567</v>
      </c>
      <c r="CL16" s="54">
        <v>1989</v>
      </c>
      <c r="CM16" s="63">
        <f t="shared" ref="CM16:CM32" si="62">CM15</f>
        <v>0.04</v>
      </c>
      <c r="CN16" s="74">
        <f t="shared" si="52"/>
        <v>60649.123101891149</v>
      </c>
      <c r="CO16" s="74">
        <f t="shared" si="36"/>
        <v>2535.574075493872</v>
      </c>
      <c r="CP16" s="74">
        <f t="shared" si="37"/>
        <v>7818.0256546229984</v>
      </c>
      <c r="CQ16" s="75">
        <f t="shared" si="53"/>
        <v>71002.722832008018</v>
      </c>
      <c r="CR16" s="63">
        <f t="shared" si="54"/>
        <v>0.85418024383919167</v>
      </c>
      <c r="CS16" s="63">
        <f t="shared" si="38"/>
        <v>3.5710941416895008E-2</v>
      </c>
      <c r="CT16" s="63">
        <f t="shared" si="39"/>
        <v>0.11010881474391336</v>
      </c>
      <c r="CU16" s="63">
        <f t="shared" si="55"/>
        <v>1</v>
      </c>
      <c r="CV16" s="63"/>
      <c r="CW16" s="68">
        <f t="shared" ref="CW16:CW32" si="63">CR15*($AU16/$AU15)+CS15*($AV16/$AV15)+CT15*($AW16/$AW15)</f>
        <v>1.0213975502321331</v>
      </c>
      <c r="CX16" s="68">
        <f t="shared" ref="CX16:CX32" si="64">1/(CR16*$AU15/$AU16+CS16*$AV15/$AV16+CT16*$AW15/$AW16)</f>
        <v>1.0209897722338839</v>
      </c>
      <c r="CY16" s="68">
        <f t="shared" ref="CY16:CY32" si="65">(CW16*CX16)^0.5</f>
        <v>1.0211936408790219</v>
      </c>
      <c r="CZ16" s="30"/>
      <c r="DA16" s="28"/>
    </row>
    <row r="17" spans="2:105" x14ac:dyDescent="0.2">
      <c r="B17" s="5">
        <v>1990</v>
      </c>
      <c r="C17" s="24">
        <v>54171.570758526977</v>
      </c>
      <c r="D17" s="24">
        <v>595.30230276281338</v>
      </c>
      <c r="E17" s="24">
        <v>0</v>
      </c>
      <c r="F17" s="24">
        <v>124845</v>
      </c>
      <c r="G17" s="25"/>
      <c r="H17" s="5">
        <v>1990</v>
      </c>
      <c r="I17" s="26">
        <v>113.33727133779374</v>
      </c>
      <c r="J17" s="26">
        <v>114.11795718717823</v>
      </c>
      <c r="K17" s="3">
        <v>50.331592619410955</v>
      </c>
      <c r="L17" s="46"/>
      <c r="M17" s="5">
        <v>1990</v>
      </c>
      <c r="N17" s="26">
        <f t="shared" si="15"/>
        <v>112.93658716968724</v>
      </c>
      <c r="O17" s="26">
        <f t="shared" si="16"/>
        <v>116.1271911242778</v>
      </c>
      <c r="P17" s="26">
        <f t="shared" si="17"/>
        <v>51.303105349529574</v>
      </c>
      <c r="Q17" s="27"/>
      <c r="R17" s="5">
        <v>1990</v>
      </c>
      <c r="S17" s="28">
        <f t="shared" si="11"/>
        <v>47796.783987389666</v>
      </c>
      <c r="T17" s="28">
        <f t="shared" si="12"/>
        <v>521.65523939969273</v>
      </c>
      <c r="U17" s="28">
        <f t="shared" si="13"/>
        <v>0</v>
      </c>
      <c r="V17" s="28"/>
      <c r="W17" s="28"/>
      <c r="X17" s="5">
        <v>1990</v>
      </c>
      <c r="Y17" s="24">
        <f t="shared" si="0"/>
        <v>216856.40286186436</v>
      </c>
      <c r="Z17" s="24">
        <f t="shared" si="1"/>
        <v>5030.5748919406087</v>
      </c>
      <c r="AA17" s="24">
        <f t="shared" si="2"/>
        <v>100000</v>
      </c>
      <c r="AC17" s="5">
        <v>1990</v>
      </c>
      <c r="AD17" s="24">
        <f t="shared" si="3"/>
        <v>38591.602173633903</v>
      </c>
      <c r="AE17" s="24">
        <f t="shared" si="4"/>
        <v>1192.4368180601907</v>
      </c>
      <c r="AF17" s="24">
        <f t="shared" si="5"/>
        <v>0</v>
      </c>
      <c r="AH17" s="5">
        <v>1990</v>
      </c>
      <c r="AI17" s="24">
        <f t="shared" si="6"/>
        <v>43738.668869133362</v>
      </c>
      <c r="AJ17" s="24">
        <f t="shared" si="7"/>
        <v>1360.7845375180789</v>
      </c>
      <c r="AK17" s="24">
        <f t="shared" si="8"/>
        <v>0</v>
      </c>
      <c r="AL17" s="24">
        <f t="shared" si="14"/>
        <v>45099.453406651439</v>
      </c>
      <c r="AM17" s="24"/>
      <c r="AN17" s="5">
        <v>1990</v>
      </c>
      <c r="AO17" s="24">
        <f t="shared" si="18"/>
        <v>240562.67878023352</v>
      </c>
      <c r="AP17" s="24">
        <f t="shared" si="19"/>
        <v>6123.5304188313548</v>
      </c>
      <c r="AQ17" s="24">
        <f t="shared" si="20"/>
        <v>50331.592619410956</v>
      </c>
      <c r="AR17" s="24">
        <f t="shared" si="10"/>
        <v>297017.80181847583</v>
      </c>
      <c r="AS17" s="24"/>
      <c r="AT17" s="5">
        <v>1990</v>
      </c>
      <c r="AU17" s="24">
        <f t="shared" si="21"/>
        <v>231549.61304180342</v>
      </c>
      <c r="AV17" s="24">
        <f t="shared" si="22"/>
        <v>5962.1840903009534</v>
      </c>
      <c r="AW17" s="24">
        <f t="shared" si="23"/>
        <v>100000</v>
      </c>
      <c r="AX17" s="24">
        <f t="shared" si="24"/>
        <v>337511.7971321044</v>
      </c>
      <c r="AZ17" s="24">
        <v>55830.600000000006</v>
      </c>
      <c r="BA17" s="24">
        <f t="shared" si="25"/>
        <v>10731.146593348567</v>
      </c>
      <c r="BB17" s="24">
        <v>4212.5</v>
      </c>
      <c r="BC17" s="47">
        <f t="shared" si="40"/>
        <v>0.33586318499916834</v>
      </c>
      <c r="BD17" s="5">
        <v>1990</v>
      </c>
      <c r="BE17" s="29">
        <v>5.3979559999999996E-2</v>
      </c>
      <c r="BF17" s="29">
        <f t="shared" si="41"/>
        <v>-4.4458697549153103E-2</v>
      </c>
      <c r="BG17" s="29">
        <f t="shared" si="42"/>
        <v>-8.348837967364886E-2</v>
      </c>
      <c r="BH17" s="29">
        <f t="shared" si="43"/>
        <v>-8.6480934555892008E-2</v>
      </c>
      <c r="BI17" s="26"/>
      <c r="BJ17" s="123">
        <v>1990</v>
      </c>
      <c r="BK17" s="133">
        <f t="shared" si="44"/>
        <v>1.1659142708765023E-2</v>
      </c>
      <c r="BL17" s="134">
        <f t="shared" si="45"/>
        <v>59361.605955366707</v>
      </c>
      <c r="BM17" s="134">
        <f t="shared" si="26"/>
        <v>2031.9755322558642</v>
      </c>
      <c r="BN17" s="134">
        <f t="shared" si="27"/>
        <v>5306.6719087909578</v>
      </c>
      <c r="BO17" s="135">
        <f t="shared" si="46"/>
        <v>66700.253396413522</v>
      </c>
      <c r="BP17" s="136">
        <f t="shared" si="47"/>
        <v>0.88997571872131132</v>
      </c>
      <c r="BQ17" s="136">
        <f t="shared" si="48"/>
        <v>3.0464285048205284E-2</v>
      </c>
      <c r="BR17" s="136">
        <f t="shared" si="49"/>
        <v>7.9559996230483557E-2</v>
      </c>
      <c r="BS17" s="136">
        <f t="shared" si="50"/>
        <v>1.0000000000000002</v>
      </c>
      <c r="BT17" s="136"/>
      <c r="BU17" s="137">
        <f t="shared" si="56"/>
        <v>1.0345074257398272</v>
      </c>
      <c r="BV17" s="137">
        <f t="shared" si="57"/>
        <v>1.0357242202199364</v>
      </c>
      <c r="BW17" s="137">
        <f t="shared" si="58"/>
        <v>1.0351156441848015</v>
      </c>
      <c r="BX17" s="78">
        <v>1990</v>
      </c>
      <c r="BY17" s="97">
        <f t="shared" si="28"/>
        <v>5.7283826968808668E-2</v>
      </c>
      <c r="BZ17" s="87">
        <f t="shared" si="29"/>
        <v>61725.260558968192</v>
      </c>
      <c r="CA17" s="87">
        <f t="shared" si="30"/>
        <v>1877.5174341638385</v>
      </c>
      <c r="CB17" s="87">
        <f t="shared" si="31"/>
        <v>3097.4754032814767</v>
      </c>
      <c r="CC17" s="88">
        <f t="shared" si="51"/>
        <v>66700.253396413507</v>
      </c>
      <c r="CD17" s="86">
        <f t="shared" si="32"/>
        <v>0.92541268459839432</v>
      </c>
      <c r="CE17" s="86">
        <f t="shared" si="33"/>
        <v>2.814858023110289E-2</v>
      </c>
      <c r="CF17" s="86">
        <f t="shared" si="34"/>
        <v>4.6438735170502801E-2</v>
      </c>
      <c r="CG17" s="86">
        <f t="shared" si="35"/>
        <v>1</v>
      </c>
      <c r="CH17" s="86"/>
      <c r="CI17" s="98">
        <f t="shared" si="59"/>
        <v>1.0371416343015674</v>
      </c>
      <c r="CJ17" s="98">
        <f t="shared" si="60"/>
        <v>1.0375229357739757</v>
      </c>
      <c r="CK17" s="98">
        <f t="shared" si="61"/>
        <v>1.0373322675179739</v>
      </c>
      <c r="CL17" s="54">
        <v>1990</v>
      </c>
      <c r="CM17" s="63">
        <f t="shared" si="62"/>
        <v>0.04</v>
      </c>
      <c r="CN17" s="74">
        <f t="shared" si="52"/>
        <v>65702.796478772463</v>
      </c>
      <c r="CO17" s="74">
        <f t="shared" si="36"/>
        <v>2189.7943877045577</v>
      </c>
      <c r="CP17" s="74">
        <f t="shared" si="37"/>
        <v>6689.4522699375557</v>
      </c>
      <c r="CQ17" s="75">
        <f t="shared" si="53"/>
        <v>74582.043136414577</v>
      </c>
      <c r="CR17" s="63">
        <f t="shared" si="54"/>
        <v>0.88094658869291775</v>
      </c>
      <c r="CS17" s="63">
        <f t="shared" si="38"/>
        <v>2.9360879584638164E-2</v>
      </c>
      <c r="CT17" s="63">
        <f t="shared" si="39"/>
        <v>8.9692531722444055E-2</v>
      </c>
      <c r="CU17" s="63">
        <f t="shared" si="55"/>
        <v>1</v>
      </c>
      <c r="CV17" s="63"/>
      <c r="CW17" s="68">
        <f t="shared" si="63"/>
        <v>1.0343399883935995</v>
      </c>
      <c r="CX17" s="68">
        <f t="shared" si="64"/>
        <v>1.0354214809029252</v>
      </c>
      <c r="CY17" s="68">
        <f t="shared" si="65"/>
        <v>1.0348805933727887</v>
      </c>
      <c r="CZ17" s="30"/>
      <c r="DA17" s="28"/>
    </row>
    <row r="18" spans="2:105" x14ac:dyDescent="0.2">
      <c r="B18" s="5">
        <v>1991</v>
      </c>
      <c r="C18" s="24">
        <v>53603.469659481641</v>
      </c>
      <c r="D18" s="24">
        <v>585.95098979419333</v>
      </c>
      <c r="E18" s="24">
        <v>0</v>
      </c>
      <c r="F18" s="24">
        <v>125802</v>
      </c>
      <c r="G18" s="25"/>
      <c r="H18" s="5">
        <v>1991</v>
      </c>
      <c r="I18" s="26">
        <v>113.89463692892792</v>
      </c>
      <c r="J18" s="26">
        <v>113.71631226039884</v>
      </c>
      <c r="K18" s="3">
        <v>47.771111249725358</v>
      </c>
      <c r="L18" s="46"/>
      <c r="M18" s="5">
        <v>1991</v>
      </c>
      <c r="N18" s="26">
        <f t="shared" si="15"/>
        <v>113.61595413336083</v>
      </c>
      <c r="O18" s="26">
        <f t="shared" si="16"/>
        <v>113.91713472378854</v>
      </c>
      <c r="P18" s="26">
        <f t="shared" si="17"/>
        <v>49.05135193456816</v>
      </c>
      <c r="Q18" s="27"/>
      <c r="R18" s="5">
        <v>1991</v>
      </c>
      <c r="S18" s="28">
        <f t="shared" si="11"/>
        <v>47064.085811986974</v>
      </c>
      <c r="T18" s="28">
        <f t="shared" si="12"/>
        <v>515.27435083581054</v>
      </c>
      <c r="U18" s="28">
        <f t="shared" si="13"/>
        <v>0</v>
      </c>
      <c r="V18" s="28"/>
      <c r="W18" s="28"/>
      <c r="X18" s="5">
        <v>1991</v>
      </c>
      <c r="Y18" s="24">
        <f t="shared" si="0"/>
        <v>223855.74771254172</v>
      </c>
      <c r="Z18" s="24">
        <f t="shared" si="1"/>
        <v>4488.2068293047168</v>
      </c>
      <c r="AA18" s="24">
        <f t="shared" si="2"/>
        <v>100000</v>
      </c>
      <c r="AC18" s="5">
        <v>1991</v>
      </c>
      <c r="AD18" s="24">
        <f t="shared" si="3"/>
        <v>40064.740961309639</v>
      </c>
      <c r="AE18" s="24">
        <f t="shared" si="4"/>
        <v>1057.6424134717029</v>
      </c>
      <c r="AF18" s="24">
        <f t="shared" si="5"/>
        <v>0</v>
      </c>
      <c r="AH18" s="5">
        <v>1991</v>
      </c>
      <c r="AI18" s="24">
        <f t="shared" si="6"/>
        <v>45631.591254399085</v>
      </c>
      <c r="AJ18" s="24">
        <f t="shared" si="7"/>
        <v>1202.7119495019003</v>
      </c>
      <c r="AK18" s="24">
        <f t="shared" si="8"/>
        <v>0</v>
      </c>
      <c r="AL18" s="24">
        <f t="shared" si="14"/>
        <v>46834.303203900985</v>
      </c>
      <c r="AM18" s="24"/>
      <c r="AN18" s="5">
        <v>1991</v>
      </c>
      <c r="AO18" s="24">
        <f t="shared" si="18"/>
        <v>250973.75189919499</v>
      </c>
      <c r="AP18" s="24">
        <f t="shared" si="19"/>
        <v>5412.2037727585521</v>
      </c>
      <c r="AQ18" s="24">
        <f t="shared" si="20"/>
        <v>47771.111249725363</v>
      </c>
      <c r="AR18" s="24">
        <f t="shared" si="10"/>
        <v>304157.0669216789</v>
      </c>
      <c r="AS18" s="24"/>
      <c r="AT18" s="5">
        <v>1991</v>
      </c>
      <c r="AU18" s="24">
        <f t="shared" si="21"/>
        <v>240388.44576785786</v>
      </c>
      <c r="AV18" s="24">
        <f t="shared" si="22"/>
        <v>5288.2120673585141</v>
      </c>
      <c r="AW18" s="24">
        <f t="shared" si="23"/>
        <v>100000</v>
      </c>
      <c r="AX18" s="24">
        <f t="shared" si="24"/>
        <v>345676.65783521638</v>
      </c>
      <c r="AZ18" s="24">
        <v>54578.16</v>
      </c>
      <c r="BA18" s="24">
        <f t="shared" si="25"/>
        <v>7743.8567960990185</v>
      </c>
      <c r="BB18" s="24">
        <v>4750</v>
      </c>
      <c r="BC18" s="47">
        <f t="shared" si="40"/>
        <v>0.37179236893621226</v>
      </c>
      <c r="BD18" s="5">
        <v>1991</v>
      </c>
      <c r="BE18" s="29">
        <v>4.2349639999999994E-2</v>
      </c>
      <c r="BF18" s="29">
        <f t="shared" si="41"/>
        <v>-3.5911058780084271E-2</v>
      </c>
      <c r="BG18" s="29">
        <f t="shared" si="42"/>
        <v>-4.4005578954468216E-2</v>
      </c>
      <c r="BH18" s="29">
        <f t="shared" si="43"/>
        <v>-8.9434376492062873E-2</v>
      </c>
      <c r="BI18" s="26"/>
      <c r="BJ18" s="123">
        <v>1991</v>
      </c>
      <c r="BK18" s="133">
        <f t="shared" si="44"/>
        <v>7.1409087921129938E-3</v>
      </c>
      <c r="BL18" s="134">
        <f t="shared" si="45"/>
        <v>58000.092525531851</v>
      </c>
      <c r="BM18" s="134">
        <f t="shared" si="26"/>
        <v>1521.759658941093</v>
      </c>
      <c r="BN18" s="134">
        <f t="shared" si="27"/>
        <v>4937.7648320688986</v>
      </c>
      <c r="BO18" s="135">
        <f t="shared" si="46"/>
        <v>64459.617016541837</v>
      </c>
      <c r="BP18" s="136">
        <f t="shared" si="47"/>
        <v>0.89978959246139611</v>
      </c>
      <c r="BQ18" s="136">
        <f t="shared" si="48"/>
        <v>2.3607953775936552E-2</v>
      </c>
      <c r="BR18" s="136">
        <f t="shared" si="49"/>
        <v>7.6602453762667458E-2</v>
      </c>
      <c r="BS18" s="136">
        <f t="shared" si="50"/>
        <v>1.0000000000000002</v>
      </c>
      <c r="BT18" s="136"/>
      <c r="BU18" s="137">
        <f t="shared" si="56"/>
        <v>1.0305289006238558</v>
      </c>
      <c r="BV18" s="137">
        <f t="shared" si="57"/>
        <v>1.0310081257056738</v>
      </c>
      <c r="BW18" s="137">
        <f t="shared" si="58"/>
        <v>1.030768485314588</v>
      </c>
      <c r="BX18" s="78">
        <v>1991</v>
      </c>
      <c r="BY18" s="97">
        <f t="shared" si="28"/>
        <v>4.6057695268746188E-2</v>
      </c>
      <c r="BZ18" s="87">
        <f t="shared" si="29"/>
        <v>60559.678363105748</v>
      </c>
      <c r="CA18" s="87">
        <f t="shared" si="30"/>
        <v>1545.0704563092067</v>
      </c>
      <c r="CB18" s="87">
        <f t="shared" si="31"/>
        <v>2354.868197126877</v>
      </c>
      <c r="CC18" s="88">
        <f t="shared" si="51"/>
        <v>64459.61701654183</v>
      </c>
      <c r="CD18" s="86">
        <f t="shared" si="32"/>
        <v>0.93949795493765864</v>
      </c>
      <c r="CE18" s="86">
        <f t="shared" si="33"/>
        <v>2.3969587903581648E-2</v>
      </c>
      <c r="CF18" s="86">
        <f t="shared" si="34"/>
        <v>3.6532457158759774E-2</v>
      </c>
      <c r="CG18" s="86">
        <f t="shared" si="35"/>
        <v>1</v>
      </c>
      <c r="CH18" s="86"/>
      <c r="CI18" s="98">
        <f t="shared" si="59"/>
        <v>1.0321433888754756</v>
      </c>
      <c r="CJ18" s="98">
        <f t="shared" si="60"/>
        <v>1.0325133126474662</v>
      </c>
      <c r="CK18" s="98">
        <f t="shared" si="61"/>
        <v>1.0323283341916947</v>
      </c>
      <c r="CL18" s="54">
        <v>1991</v>
      </c>
      <c r="CM18" s="63">
        <f t="shared" si="62"/>
        <v>0.04</v>
      </c>
      <c r="CN18" s="74">
        <f t="shared" si="52"/>
        <v>66615.57987612678</v>
      </c>
      <c r="CO18" s="74">
        <f t="shared" si="36"/>
        <v>1709.1305164800538</v>
      </c>
      <c r="CP18" s="74">
        <f t="shared" si="37"/>
        <v>6545.1930059727911</v>
      </c>
      <c r="CQ18" s="75">
        <f t="shared" si="53"/>
        <v>74869.903398579627</v>
      </c>
      <c r="CR18" s="63">
        <f t="shared" si="54"/>
        <v>0.88975111296043907</v>
      </c>
      <c r="CS18" s="63">
        <f t="shared" si="38"/>
        <v>2.2828004831010346E-2</v>
      </c>
      <c r="CT18" s="63">
        <f t="shared" si="39"/>
        <v>8.7420882208550585E-2</v>
      </c>
      <c r="CU18" s="63">
        <f t="shared" si="55"/>
        <v>1</v>
      </c>
      <c r="CV18" s="63"/>
      <c r="CW18" s="68">
        <f t="shared" si="63"/>
        <v>1.0303089661578384</v>
      </c>
      <c r="CX18" s="68">
        <f t="shared" si="64"/>
        <v>1.0307215187007839</v>
      </c>
      <c r="CY18" s="68">
        <f t="shared" si="65"/>
        <v>1.030515221784347</v>
      </c>
      <c r="CZ18" s="30"/>
      <c r="DA18" s="28"/>
    </row>
    <row r="19" spans="2:105" x14ac:dyDescent="0.2">
      <c r="B19" s="5">
        <v>1992</v>
      </c>
      <c r="C19" s="24">
        <v>56194.651247869137</v>
      </c>
      <c r="D19" s="24">
        <v>178.95614952439161</v>
      </c>
      <c r="E19" s="24">
        <v>0</v>
      </c>
      <c r="F19" s="24">
        <v>130083</v>
      </c>
      <c r="G19" s="25"/>
      <c r="H19" s="5">
        <v>1992</v>
      </c>
      <c r="I19" s="26">
        <v>111.11361007154275</v>
      </c>
      <c r="J19" s="26">
        <v>104.21144916067885</v>
      </c>
      <c r="K19" s="3">
        <v>46.585350762501726</v>
      </c>
      <c r="L19" s="46"/>
      <c r="M19" s="5">
        <v>1992</v>
      </c>
      <c r="N19" s="26">
        <f t="shared" si="15"/>
        <v>112.50412350023534</v>
      </c>
      <c r="O19" s="26">
        <f t="shared" si="16"/>
        <v>108.96388071053885</v>
      </c>
      <c r="P19" s="26">
        <f t="shared" si="17"/>
        <v>47.178231006113542</v>
      </c>
      <c r="Q19" s="27"/>
      <c r="R19" s="5">
        <v>1992</v>
      </c>
      <c r="S19" s="28">
        <f t="shared" si="11"/>
        <v>50574.048680163542</v>
      </c>
      <c r="T19" s="28">
        <f t="shared" si="12"/>
        <v>171.72407731176193</v>
      </c>
      <c r="U19" s="28">
        <f t="shared" si="13"/>
        <v>0</v>
      </c>
      <c r="V19" s="28"/>
      <c r="W19" s="28"/>
      <c r="X19" s="5">
        <v>1992</v>
      </c>
      <c r="Y19" s="24">
        <f t="shared" si="0"/>
        <v>232906.00105060136</v>
      </c>
      <c r="Z19" s="24">
        <f t="shared" si="1"/>
        <v>3745.1171330243592</v>
      </c>
      <c r="AA19" s="24">
        <f t="shared" si="2"/>
        <v>100000</v>
      </c>
      <c r="AC19" s="5">
        <v>1992</v>
      </c>
      <c r="AD19" s="24">
        <f t="shared" si="3"/>
        <v>41523.795342103913</v>
      </c>
      <c r="AE19" s="24">
        <f t="shared" si="4"/>
        <v>914.81377359211967</v>
      </c>
      <c r="AF19" s="24">
        <f t="shared" si="5"/>
        <v>0</v>
      </c>
      <c r="AH19" s="5">
        <v>1992</v>
      </c>
      <c r="AI19" s="24">
        <f t="shared" si="6"/>
        <v>46138.588043330776</v>
      </c>
      <c r="AJ19" s="24">
        <f t="shared" si="7"/>
        <v>953.34069058183957</v>
      </c>
      <c r="AK19" s="24">
        <f t="shared" si="8"/>
        <v>0</v>
      </c>
      <c r="AL19" s="24">
        <f t="shared" si="14"/>
        <v>47091.928733912617</v>
      </c>
      <c r="AM19" s="24"/>
      <c r="AN19" s="5">
        <v>1992</v>
      </c>
      <c r="AO19" s="24">
        <f t="shared" si="18"/>
        <v>253762.23423831927</v>
      </c>
      <c r="AP19" s="24">
        <f t="shared" si="19"/>
        <v>4290.0331076182774</v>
      </c>
      <c r="AQ19" s="24">
        <f t="shared" si="20"/>
        <v>46585.350762501723</v>
      </c>
      <c r="AR19" s="24">
        <f t="shared" si="10"/>
        <v>304637.61810843926</v>
      </c>
      <c r="AS19" s="24"/>
      <c r="AT19" s="5">
        <v>1992</v>
      </c>
      <c r="AU19" s="24">
        <f t="shared" si="21"/>
        <v>249142.77205262351</v>
      </c>
      <c r="AV19" s="24">
        <f t="shared" si="22"/>
        <v>4574.0688679605983</v>
      </c>
      <c r="AW19" s="24">
        <f t="shared" si="23"/>
        <v>100000</v>
      </c>
      <c r="AX19" s="24">
        <f t="shared" si="24"/>
        <v>353716.8409205841</v>
      </c>
      <c r="AZ19" s="24">
        <v>55795.32</v>
      </c>
      <c r="BA19" s="24">
        <f t="shared" si="25"/>
        <v>8703.391266087383</v>
      </c>
      <c r="BB19" s="24">
        <v>4987.5</v>
      </c>
      <c r="BC19" s="47">
        <f t="shared" si="40"/>
        <v>0.41121014169938735</v>
      </c>
      <c r="BD19" s="5">
        <v>1992</v>
      </c>
      <c r="BE19" s="29">
        <v>3.0288200000000001E-2</v>
      </c>
      <c r="BF19" s="29">
        <f t="shared" si="41"/>
        <v>-5.3097511976283207E-2</v>
      </c>
      <c r="BG19" s="29">
        <f t="shared" si="42"/>
        <v>-0.1105245987847393</v>
      </c>
      <c r="BH19" s="29">
        <f t="shared" si="43"/>
        <v>-5.3489796522677158E-2</v>
      </c>
      <c r="BI19" s="26"/>
      <c r="BJ19" s="123">
        <v>1992</v>
      </c>
      <c r="BK19" s="133">
        <f t="shared" si="44"/>
        <v>-1.3707991676306412E-3</v>
      </c>
      <c r="BL19" s="134">
        <f t="shared" si="45"/>
        <v>60513.219840875572</v>
      </c>
      <c r="BM19" s="134">
        <f t="shared" si="26"/>
        <v>1474.0080099162274</v>
      </c>
      <c r="BN19" s="134">
        <f t="shared" si="27"/>
        <v>2533.3572097544693</v>
      </c>
      <c r="BO19" s="135">
        <f t="shared" si="46"/>
        <v>64520.585060546269</v>
      </c>
      <c r="BP19" s="136">
        <f t="shared" si="47"/>
        <v>0.93789012892691259</v>
      </c>
      <c r="BQ19" s="136">
        <f t="shared" si="48"/>
        <v>2.2845546247496282E-2</v>
      </c>
      <c r="BR19" s="136">
        <f t="shared" si="49"/>
        <v>3.9264324825591106E-2</v>
      </c>
      <c r="BS19" s="136">
        <f t="shared" si="50"/>
        <v>0.99999999999999989</v>
      </c>
      <c r="BT19" s="136"/>
      <c r="BU19" s="137">
        <f t="shared" si="56"/>
        <v>1.0295798919079571</v>
      </c>
      <c r="BV19" s="137">
        <f t="shared" si="57"/>
        <v>1.0302783790418535</v>
      </c>
      <c r="BW19" s="137">
        <f t="shared" si="58"/>
        <v>1.0299290762615727</v>
      </c>
      <c r="BX19" s="78">
        <v>1992</v>
      </c>
      <c r="BY19" s="97">
        <f t="shared" si="28"/>
        <v>4.4850821429204102E-2</v>
      </c>
      <c r="BZ19" s="87">
        <f t="shared" si="29"/>
        <v>61083.194133732301</v>
      </c>
      <c r="CA19" s="87">
        <f t="shared" si="30"/>
        <v>1257.319214055241</v>
      </c>
      <c r="CB19" s="87">
        <f t="shared" si="31"/>
        <v>2180.0717127587395</v>
      </c>
      <c r="CC19" s="88">
        <f t="shared" si="51"/>
        <v>64520.585060546284</v>
      </c>
      <c r="CD19" s="86">
        <f t="shared" si="32"/>
        <v>0.94672412031620101</v>
      </c>
      <c r="CE19" s="86">
        <f t="shared" si="33"/>
        <v>1.9487101874159533E-2</v>
      </c>
      <c r="CF19" s="86">
        <f t="shared" si="34"/>
        <v>3.3788777809639431E-2</v>
      </c>
      <c r="CG19" s="86">
        <f t="shared" si="35"/>
        <v>1</v>
      </c>
      <c r="CH19" s="86"/>
      <c r="CI19" s="98">
        <f t="shared" si="59"/>
        <v>1.0309771312565208</v>
      </c>
      <c r="CJ19" s="98">
        <f t="shared" si="60"/>
        <v>1.031165213489456</v>
      </c>
      <c r="CK19" s="98">
        <f t="shared" si="61"/>
        <v>1.0310711680843749</v>
      </c>
      <c r="CL19" s="54">
        <v>1992</v>
      </c>
      <c r="CM19" s="63">
        <f t="shared" si="62"/>
        <v>0.04</v>
      </c>
      <c r="CN19" s="74">
        <f t="shared" si="52"/>
        <v>72504.42179464217</v>
      </c>
      <c r="CO19" s="74">
        <f t="shared" si="36"/>
        <v>1687.4708268927759</v>
      </c>
      <c r="CP19" s="74">
        <f t="shared" si="37"/>
        <v>4547.0288218277183</v>
      </c>
      <c r="CQ19" s="75">
        <f t="shared" si="53"/>
        <v>78738.921443362662</v>
      </c>
      <c r="CR19" s="63">
        <f t="shared" si="54"/>
        <v>0.92082061152939465</v>
      </c>
      <c r="CS19" s="63">
        <f t="shared" si="38"/>
        <v>2.1431215921678366E-2</v>
      </c>
      <c r="CT19" s="63">
        <f t="shared" si="39"/>
        <v>5.7748172548927036E-2</v>
      </c>
      <c r="CU19" s="63">
        <f t="shared" si="55"/>
        <v>1</v>
      </c>
      <c r="CV19" s="63"/>
      <c r="CW19" s="68">
        <f t="shared" si="63"/>
        <v>1.0293196441172909</v>
      </c>
      <c r="CX19" s="68">
        <f t="shared" si="64"/>
        <v>1.0298762719361663</v>
      </c>
      <c r="CY19" s="68">
        <f t="shared" si="65"/>
        <v>1.0295979204107675</v>
      </c>
      <c r="CZ19" s="30"/>
      <c r="DA19" s="28"/>
    </row>
    <row r="20" spans="2:105" x14ac:dyDescent="0.2">
      <c r="B20" s="5">
        <v>1993</v>
      </c>
      <c r="C20" s="24">
        <v>55569.073349327096</v>
      </c>
      <c r="D20" s="24">
        <v>128.56332456158009</v>
      </c>
      <c r="E20" s="24">
        <v>0</v>
      </c>
      <c r="F20" s="24">
        <v>131840</v>
      </c>
      <c r="G20" s="25"/>
      <c r="H20" s="5">
        <v>1993</v>
      </c>
      <c r="I20" s="26">
        <v>109.77548907829974</v>
      </c>
      <c r="J20" s="26">
        <v>103.65205844530483</v>
      </c>
      <c r="K20" s="3">
        <v>45.540466904342615</v>
      </c>
      <c r="L20" s="46"/>
      <c r="M20" s="5">
        <v>1993</v>
      </c>
      <c r="N20" s="26">
        <f t="shared" si="15"/>
        <v>110.44454957492124</v>
      </c>
      <c r="O20" s="26">
        <f t="shared" si="16"/>
        <v>103.93175380299184</v>
      </c>
      <c r="P20" s="26">
        <f t="shared" si="17"/>
        <v>46.062908833422171</v>
      </c>
      <c r="Q20" s="27"/>
      <c r="R20" s="5">
        <v>1993</v>
      </c>
      <c r="S20" s="28">
        <f t="shared" si="11"/>
        <v>50620.656592740168</v>
      </c>
      <c r="T20" s="28">
        <f t="shared" si="12"/>
        <v>124.03354693570358</v>
      </c>
      <c r="U20" s="28">
        <f t="shared" si="13"/>
        <v>0</v>
      </c>
      <c r="V20" s="28"/>
      <c r="W20" s="28"/>
      <c r="X20" s="5">
        <v>1993</v>
      </c>
      <c r="Y20" s="24">
        <f t="shared" si="0"/>
        <v>240490.60275217961</v>
      </c>
      <c r="Z20" s="24">
        <f t="shared" si="1"/>
        <v>3107.7238986616208</v>
      </c>
      <c r="AA20" s="24">
        <f t="shared" si="2"/>
        <v>100000</v>
      </c>
      <c r="AC20" s="5">
        <v>1993</v>
      </c>
      <c r="AD20" s="24">
        <f t="shared" si="3"/>
        <v>43036.054891161904</v>
      </c>
      <c r="AE20" s="24">
        <f t="shared" si="4"/>
        <v>761.42678129844217</v>
      </c>
      <c r="AF20" s="24">
        <f t="shared" si="5"/>
        <v>0</v>
      </c>
      <c r="AH20" s="5">
        <v>1993</v>
      </c>
      <c r="AI20" s="24">
        <f t="shared" si="6"/>
        <v>47243.039736778519</v>
      </c>
      <c r="AJ20" s="24">
        <f t="shared" si="7"/>
        <v>789.23453236966463</v>
      </c>
      <c r="AK20" s="24">
        <f t="shared" si="8"/>
        <v>0</v>
      </c>
      <c r="AL20" s="24">
        <f t="shared" si="14"/>
        <v>48032.274269148184</v>
      </c>
      <c r="AM20" s="24"/>
      <c r="AN20" s="5">
        <v>1993</v>
      </c>
      <c r="AO20" s="24">
        <f t="shared" si="18"/>
        <v>259836.71855228185</v>
      </c>
      <c r="AP20" s="24">
        <f t="shared" si="19"/>
        <v>3551.5553956634913</v>
      </c>
      <c r="AQ20" s="24">
        <f t="shared" si="20"/>
        <v>45540.466904342611</v>
      </c>
      <c r="AR20" s="24">
        <f t="shared" si="10"/>
        <v>308928.74085228797</v>
      </c>
      <c r="AS20" s="24"/>
      <c r="AT20" s="5">
        <v>1993</v>
      </c>
      <c r="AU20" s="24">
        <f t="shared" si="21"/>
        <v>258216.32934697144</v>
      </c>
      <c r="AV20" s="24">
        <f t="shared" si="22"/>
        <v>3807.1339064922108</v>
      </c>
      <c r="AW20" s="24">
        <f t="shared" si="23"/>
        <v>100000</v>
      </c>
      <c r="AX20" s="24">
        <f t="shared" si="24"/>
        <v>362023.46325346362</v>
      </c>
      <c r="AZ20" s="24">
        <v>59252.76</v>
      </c>
      <c r="BA20" s="24">
        <f t="shared" si="25"/>
        <v>11220.485730851819</v>
      </c>
      <c r="BB20" s="24">
        <v>5125</v>
      </c>
      <c r="BC20" s="47">
        <f t="shared" si="40"/>
        <v>0.28324156795358207</v>
      </c>
      <c r="BD20" s="5">
        <v>1993</v>
      </c>
      <c r="BE20" s="29">
        <v>2.9516569999999999E-2</v>
      </c>
      <c r="BF20" s="29">
        <f t="shared" si="41"/>
        <v>-4.0367867113060729E-2</v>
      </c>
      <c r="BG20" s="29">
        <f t="shared" si="42"/>
        <v>-3.3884265862478724E-2</v>
      </c>
      <c r="BH20" s="29">
        <f t="shared" si="43"/>
        <v>-5.0456712262148873E-2</v>
      </c>
      <c r="BI20" s="26"/>
      <c r="BJ20" s="123">
        <v>1993</v>
      </c>
      <c r="BK20" s="133">
        <f t="shared" si="44"/>
        <v>1.7692325809304087E-2</v>
      </c>
      <c r="BL20" s="134">
        <f t="shared" si="45"/>
        <v>64005.250006157345</v>
      </c>
      <c r="BM20" s="134">
        <f t="shared" si="26"/>
        <v>997.21935401612063</v>
      </c>
      <c r="BN20" s="134">
        <f t="shared" si="27"/>
        <v>3231.7996597383049</v>
      </c>
      <c r="BO20" s="135">
        <f t="shared" si="46"/>
        <v>68234.269019911764</v>
      </c>
      <c r="BP20" s="136">
        <f t="shared" si="47"/>
        <v>0.93802206611870742</v>
      </c>
      <c r="BQ20" s="136">
        <f t="shared" si="48"/>
        <v>1.4614641122998142E-2</v>
      </c>
      <c r="BR20" s="136">
        <f t="shared" si="49"/>
        <v>4.7363292758294491E-2</v>
      </c>
      <c r="BS20" s="136">
        <f t="shared" si="50"/>
        <v>1</v>
      </c>
      <c r="BT20" s="136"/>
      <c r="BU20" s="137">
        <f t="shared" si="56"/>
        <v>1.0303266041308266</v>
      </c>
      <c r="BV20" s="137">
        <f t="shared" si="57"/>
        <v>1.0309463548827593</v>
      </c>
      <c r="BW20" s="137">
        <f t="shared" si="58"/>
        <v>1.0306364329225934</v>
      </c>
      <c r="BX20" s="78">
        <v>1993</v>
      </c>
      <c r="BY20" s="97">
        <f t="shared" si="28"/>
        <v>5.3566020121409465E-2</v>
      </c>
      <c r="BZ20" s="87">
        <f t="shared" si="29"/>
        <v>64661.103144619912</v>
      </c>
      <c r="CA20" s="87">
        <f t="shared" si="30"/>
        <v>1032.9297912491315</v>
      </c>
      <c r="CB20" s="87">
        <f t="shared" si="31"/>
        <v>2540.2360840427259</v>
      </c>
      <c r="CC20" s="88">
        <f t="shared" si="51"/>
        <v>68234.269019911779</v>
      </c>
      <c r="CD20" s="86">
        <f t="shared" si="32"/>
        <v>0.9476338513386996</v>
      </c>
      <c r="CE20" s="86">
        <f t="shared" si="33"/>
        <v>1.5137991599905719E-2</v>
      </c>
      <c r="CF20" s="86">
        <f t="shared" si="34"/>
        <v>3.7228157061394575E-2</v>
      </c>
      <c r="CG20" s="86">
        <f t="shared" si="35"/>
        <v>0.99999999999999989</v>
      </c>
      <c r="CH20" s="86"/>
      <c r="CI20" s="98">
        <f t="shared" si="59"/>
        <v>1.0312114411899107</v>
      </c>
      <c r="CJ20" s="98">
        <f t="shared" si="60"/>
        <v>1.0311933404654527</v>
      </c>
      <c r="CK20" s="98">
        <f t="shared" si="61"/>
        <v>1.0312023907879664</v>
      </c>
      <c r="CL20" s="54">
        <v>1993</v>
      </c>
      <c r="CM20" s="63">
        <f t="shared" si="62"/>
        <v>0.04</v>
      </c>
      <c r="CN20" s="74">
        <f t="shared" si="52"/>
        <v>70650.534304904708</v>
      </c>
      <c r="CO20" s="74">
        <f t="shared" si="36"/>
        <v>1089.5676210437023</v>
      </c>
      <c r="CP20" s="74">
        <f t="shared" si="37"/>
        <v>4295.5027220288821</v>
      </c>
      <c r="CQ20" s="75">
        <f t="shared" si="53"/>
        <v>76035.604647977292</v>
      </c>
      <c r="CR20" s="63">
        <f t="shared" si="54"/>
        <v>0.92917699059534165</v>
      </c>
      <c r="CS20" s="63">
        <f t="shared" si="38"/>
        <v>1.4329702855498856E-2</v>
      </c>
      <c r="CT20" s="63">
        <f t="shared" si="39"/>
        <v>5.6493306549159551E-2</v>
      </c>
      <c r="CU20" s="63">
        <f t="shared" si="55"/>
        <v>1</v>
      </c>
      <c r="CV20" s="63"/>
      <c r="CW20" s="68">
        <f t="shared" si="63"/>
        <v>1.0299420885725952</v>
      </c>
      <c r="CX20" s="68">
        <f t="shared" si="64"/>
        <v>1.0306770878721212</v>
      </c>
      <c r="CY20" s="68">
        <f t="shared" si="65"/>
        <v>1.0303095226808945</v>
      </c>
      <c r="CZ20" s="30"/>
      <c r="DA20" s="28"/>
    </row>
    <row r="21" spans="2:105" x14ac:dyDescent="0.2">
      <c r="B21" s="5">
        <v>1994</v>
      </c>
      <c r="C21" s="24">
        <v>62430.486189366966</v>
      </c>
      <c r="D21" s="24">
        <v>3001.580831904585</v>
      </c>
      <c r="E21" s="24">
        <v>0</v>
      </c>
      <c r="F21" s="24">
        <v>148634</v>
      </c>
      <c r="G21" s="25"/>
      <c r="H21" s="5">
        <v>1994</v>
      </c>
      <c r="I21" s="26">
        <v>109.37244200542327</v>
      </c>
      <c r="J21" s="26">
        <v>100.70593239723522</v>
      </c>
      <c r="K21" s="3">
        <v>52.111232990903623</v>
      </c>
      <c r="L21" s="46"/>
      <c r="M21" s="5">
        <v>1994</v>
      </c>
      <c r="N21" s="26">
        <f t="shared" si="15"/>
        <v>109.5739655418615</v>
      </c>
      <c r="O21" s="26">
        <f t="shared" si="16"/>
        <v>102.17899542127003</v>
      </c>
      <c r="P21" s="26">
        <f t="shared" si="17"/>
        <v>48.825849947623119</v>
      </c>
      <c r="Q21" s="27"/>
      <c r="R21" s="5">
        <v>1994</v>
      </c>
      <c r="S21" s="28">
        <f t="shared" si="11"/>
        <v>57080.63662533139</v>
      </c>
      <c r="T21" s="28">
        <f t="shared" si="12"/>
        <v>2980.5402327886995</v>
      </c>
      <c r="U21" s="28">
        <f t="shared" si="13"/>
        <v>0</v>
      </c>
      <c r="V21" s="28"/>
      <c r="W21" s="28"/>
      <c r="X21" s="5">
        <v>1994</v>
      </c>
      <c r="Y21" s="24">
        <f t="shared" si="0"/>
        <v>252732.75253337011</v>
      </c>
      <c r="Z21" s="24">
        <f t="shared" si="1"/>
        <v>5168.6653284391259</v>
      </c>
      <c r="AA21" s="24">
        <f t="shared" si="2"/>
        <v>100000</v>
      </c>
      <c r="AC21" s="5">
        <v>1994</v>
      </c>
      <c r="AD21" s="24">
        <f t="shared" si="3"/>
        <v>44838.486844140876</v>
      </c>
      <c r="AE21" s="24">
        <f t="shared" si="4"/>
        <v>919.59880301119415</v>
      </c>
      <c r="AF21" s="24">
        <f t="shared" si="5"/>
        <v>0</v>
      </c>
      <c r="AH21" s="5">
        <v>1994</v>
      </c>
      <c r="AI21" s="24">
        <f t="shared" si="6"/>
        <v>49040.948019717318</v>
      </c>
      <c r="AJ21" s="24">
        <f t="shared" si="7"/>
        <v>926.09054888623734</v>
      </c>
      <c r="AK21" s="24">
        <f t="shared" si="8"/>
        <v>0</v>
      </c>
      <c r="AL21" s="24">
        <f t="shared" si="14"/>
        <v>49967.038568603559</v>
      </c>
      <c r="AM21" s="24"/>
      <c r="AN21" s="5">
        <v>1994</v>
      </c>
      <c r="AO21" s="24">
        <f t="shared" si="18"/>
        <v>269725.21410844533</v>
      </c>
      <c r="AP21" s="24">
        <f t="shared" si="19"/>
        <v>4167.4074699880675</v>
      </c>
      <c r="AQ21" s="24">
        <f t="shared" si="20"/>
        <v>52111.23299090362</v>
      </c>
      <c r="AR21" s="24">
        <f t="shared" si="10"/>
        <v>326003.85456933698</v>
      </c>
      <c r="AS21" s="24"/>
      <c r="AT21" s="5">
        <v>1994</v>
      </c>
      <c r="AU21" s="24">
        <f t="shared" si="21"/>
        <v>269030.92106484529</v>
      </c>
      <c r="AV21" s="24">
        <f t="shared" si="22"/>
        <v>4597.9940150559705</v>
      </c>
      <c r="AW21" s="24">
        <f t="shared" si="23"/>
        <v>100000</v>
      </c>
      <c r="AX21" s="24">
        <f t="shared" si="24"/>
        <v>373628.91507990123</v>
      </c>
      <c r="AZ21" s="24">
        <v>68425.56</v>
      </c>
      <c r="BA21" s="24">
        <f t="shared" si="25"/>
        <v>18458.521431396439</v>
      </c>
      <c r="BB21" s="24">
        <v>5212.5</v>
      </c>
      <c r="BC21" s="47">
        <f t="shared" si="40"/>
        <v>-1.0156806750577663E-2</v>
      </c>
      <c r="BD21" s="5">
        <v>1994</v>
      </c>
      <c r="BE21" s="29">
        <v>2.6074419999999997E-2</v>
      </c>
      <c r="BF21" s="29">
        <f t="shared" si="41"/>
        <v>-2.8990078496915928E-2</v>
      </c>
      <c r="BG21" s="29">
        <f t="shared" si="42"/>
        <v>-5.3112763104277039E-2</v>
      </c>
      <c r="BH21" s="29">
        <f t="shared" si="43"/>
        <v>0.11520577395516507</v>
      </c>
      <c r="BI21" s="26"/>
      <c r="BJ21" s="123">
        <v>1994</v>
      </c>
      <c r="BK21" s="133">
        <f t="shared" si="44"/>
        <v>6.8303656988432424E-2</v>
      </c>
      <c r="BL21" s="134">
        <f t="shared" si="45"/>
        <v>78379.771384070962</v>
      </c>
      <c r="BM21" s="134">
        <f t="shared" si="26"/>
        <v>1498.2398072404599</v>
      </c>
      <c r="BN21" s="134">
        <f t="shared" si="27"/>
        <v>-2349.7470785585615</v>
      </c>
      <c r="BO21" s="135">
        <f t="shared" si="46"/>
        <v>77528.264112752862</v>
      </c>
      <c r="BP21" s="136">
        <f t="shared" si="47"/>
        <v>1.0109831850495159</v>
      </c>
      <c r="BQ21" s="136">
        <f t="shared" si="48"/>
        <v>1.9325078723051271E-2</v>
      </c>
      <c r="BR21" s="136">
        <f t="shared" si="49"/>
        <v>-3.0308263772567099E-2</v>
      </c>
      <c r="BS21" s="136">
        <f t="shared" si="50"/>
        <v>1</v>
      </c>
      <c r="BT21" s="136"/>
      <c r="BU21" s="137">
        <f t="shared" si="56"/>
        <v>1.0423220663077741</v>
      </c>
      <c r="BV21" s="137">
        <f t="shared" si="57"/>
        <v>1.0459854569545306</v>
      </c>
      <c r="BW21" s="137">
        <f t="shared" si="58"/>
        <v>1.0441521550141664</v>
      </c>
      <c r="BX21" s="78">
        <v>1994</v>
      </c>
      <c r="BY21" s="97">
        <f t="shared" si="28"/>
        <v>7.3173457527860697E-2</v>
      </c>
      <c r="BZ21" s="87">
        <f t="shared" si="29"/>
        <v>72545.466703967249</v>
      </c>
      <c r="CA21" s="87">
        <f t="shared" si="30"/>
        <v>1316.8836041683378</v>
      </c>
      <c r="CB21" s="87">
        <f t="shared" si="31"/>
        <v>3665.9138046172829</v>
      </c>
      <c r="CC21" s="88">
        <f t="shared" si="51"/>
        <v>77528.264112752877</v>
      </c>
      <c r="CD21" s="86">
        <f t="shared" si="32"/>
        <v>0.93572927930465566</v>
      </c>
      <c r="CE21" s="86">
        <f t="shared" si="33"/>
        <v>1.6985851795328917E-2</v>
      </c>
      <c r="CF21" s="86">
        <f t="shared" si="34"/>
        <v>4.7284868900015327E-2</v>
      </c>
      <c r="CG21" s="86">
        <f t="shared" si="35"/>
        <v>1</v>
      </c>
      <c r="CH21" s="86"/>
      <c r="CI21" s="98">
        <f t="shared" si="59"/>
        <v>1.0428333423505787</v>
      </c>
      <c r="CJ21" s="98">
        <f t="shared" si="60"/>
        <v>1.0422489503084404</v>
      </c>
      <c r="CK21" s="98">
        <f t="shared" si="61"/>
        <v>1.0425411053821969</v>
      </c>
      <c r="CL21" s="54">
        <v>1994</v>
      </c>
      <c r="CM21" s="63">
        <f t="shared" si="62"/>
        <v>0.04</v>
      </c>
      <c r="CN21" s="74">
        <f t="shared" si="52"/>
        <v>70147.853292154061</v>
      </c>
      <c r="CO21" s="74">
        <f t="shared" si="36"/>
        <v>1368.2179141160905</v>
      </c>
      <c r="CP21" s="74">
        <f t="shared" si="37"/>
        <v>-3785.4963959902093</v>
      </c>
      <c r="CQ21" s="75">
        <f t="shared" si="53"/>
        <v>67730.574810279941</v>
      </c>
      <c r="CR21" s="63">
        <f t="shared" si="54"/>
        <v>1.0356896200666414</v>
      </c>
      <c r="CS21" s="63">
        <f t="shared" si="38"/>
        <v>2.0200890335695578E-2</v>
      </c>
      <c r="CT21" s="63">
        <f t="shared" si="39"/>
        <v>-5.5890510402336911E-2</v>
      </c>
      <c r="CU21" s="63">
        <f t="shared" si="55"/>
        <v>1.0000000000000002</v>
      </c>
      <c r="CV21" s="63"/>
      <c r="CW21" s="68">
        <f t="shared" si="63"/>
        <v>1.0418924271576342</v>
      </c>
      <c r="CX21" s="68">
        <f t="shared" si="64"/>
        <v>1.0472383686274029</v>
      </c>
      <c r="CY21" s="68">
        <f t="shared" si="65"/>
        <v>1.0445619779131377</v>
      </c>
      <c r="CZ21" s="30"/>
      <c r="DA21" s="28"/>
    </row>
    <row r="22" spans="2:105" x14ac:dyDescent="0.2">
      <c r="B22" s="5">
        <v>1995</v>
      </c>
      <c r="C22" s="24">
        <v>71452.073175203972</v>
      </c>
      <c r="D22" s="24">
        <v>4002.155491670831</v>
      </c>
      <c r="E22" s="24">
        <v>0</v>
      </c>
      <c r="F22" s="24">
        <v>173354</v>
      </c>
      <c r="G22" s="25"/>
      <c r="H22" s="5">
        <v>1995</v>
      </c>
      <c r="I22" s="26">
        <v>109.41111589243427</v>
      </c>
      <c r="J22" s="26">
        <v>100.66332506632408</v>
      </c>
      <c r="K22" s="3">
        <v>56.263408622561393</v>
      </c>
      <c r="L22" s="46"/>
      <c r="M22" s="5">
        <v>1995</v>
      </c>
      <c r="N22" s="26">
        <f t="shared" si="15"/>
        <v>109.39177894892876</v>
      </c>
      <c r="O22" s="26">
        <f t="shared" si="16"/>
        <v>100.68462873177964</v>
      </c>
      <c r="P22" s="26">
        <f t="shared" si="17"/>
        <v>54.187320806732508</v>
      </c>
      <c r="Q22" s="27"/>
      <c r="R22" s="5">
        <v>1995</v>
      </c>
      <c r="S22" s="28">
        <f t="shared" si="11"/>
        <v>65306.045544267086</v>
      </c>
      <c r="T22" s="28">
        <f t="shared" si="12"/>
        <v>3975.7831256159379</v>
      </c>
      <c r="U22" s="28">
        <f t="shared" si="13"/>
        <v>0</v>
      </c>
      <c r="V22" s="28"/>
      <c r="W22" s="28"/>
      <c r="X22" s="5">
        <v>1995</v>
      </c>
      <c r="Y22" s="24">
        <f t="shared" si="0"/>
        <v>270474.50219338661</v>
      </c>
      <c r="Z22" s="24">
        <f t="shared" si="1"/>
        <v>7713.1370758056446</v>
      </c>
      <c r="AA22" s="24">
        <f t="shared" si="2"/>
        <v>100000</v>
      </c>
      <c r="AC22" s="5">
        <v>1995</v>
      </c>
      <c r="AD22" s="24">
        <f t="shared" si="3"/>
        <v>47564.295884250605</v>
      </c>
      <c r="AE22" s="24">
        <f t="shared" si="4"/>
        <v>1431.3113782494192</v>
      </c>
      <c r="AF22" s="24">
        <f t="shared" si="5"/>
        <v>0</v>
      </c>
      <c r="AH22" s="5">
        <v>1995</v>
      </c>
      <c r="AI22" s="24">
        <f t="shared" si="6"/>
        <v>52040.626893337772</v>
      </c>
      <c r="AJ22" s="24">
        <f t="shared" si="7"/>
        <v>1440.8056253984964</v>
      </c>
      <c r="AK22" s="24">
        <f t="shared" si="8"/>
        <v>0</v>
      </c>
      <c r="AL22" s="24">
        <f t="shared" si="14"/>
        <v>53481.43251873627</v>
      </c>
      <c r="AM22" s="24"/>
      <c r="AN22" s="5">
        <v>1995</v>
      </c>
      <c r="AO22" s="24">
        <f t="shared" si="18"/>
        <v>286223.44791335776</v>
      </c>
      <c r="AP22" s="24">
        <f t="shared" si="19"/>
        <v>6483.625314293231</v>
      </c>
      <c r="AQ22" s="24">
        <f t="shared" si="20"/>
        <v>56263.408622561394</v>
      </c>
      <c r="AR22" s="24">
        <f t="shared" si="10"/>
        <v>348970.48185021238</v>
      </c>
      <c r="AS22" s="24"/>
      <c r="AT22" s="5">
        <v>1995</v>
      </c>
      <c r="AU22" s="24">
        <f t="shared" si="21"/>
        <v>285385.77530550363</v>
      </c>
      <c r="AV22" s="24">
        <f t="shared" si="22"/>
        <v>7156.5568912470953</v>
      </c>
      <c r="AW22" s="24">
        <f t="shared" si="23"/>
        <v>100000</v>
      </c>
      <c r="AX22" s="24">
        <f t="shared" si="24"/>
        <v>392542.33219675074</v>
      </c>
      <c r="AZ22" s="24">
        <v>76363.56</v>
      </c>
      <c r="BA22" s="24">
        <f t="shared" si="25"/>
        <v>22882.127481263728</v>
      </c>
      <c r="BB22" s="24">
        <v>5362.5</v>
      </c>
      <c r="BC22" s="47">
        <f t="shared" si="40"/>
        <v>-1.6328298163669108E-2</v>
      </c>
      <c r="BD22" s="5">
        <v>1995</v>
      </c>
      <c r="BE22" s="29">
        <v>2.8054199999999998E-2</v>
      </c>
      <c r="BF22" s="29">
        <f t="shared" si="41"/>
        <v>-2.6944690178948516E-2</v>
      </c>
      <c r="BG22" s="29">
        <f t="shared" si="42"/>
        <v>-2.7700180208112934E-2</v>
      </c>
      <c r="BH22" s="29">
        <f t="shared" si="43"/>
        <v>5.0216117162573903E-2</v>
      </c>
      <c r="BI22" s="26"/>
      <c r="BJ22" s="123">
        <v>1995</v>
      </c>
      <c r="BK22" s="133">
        <f t="shared" si="44"/>
        <v>6.985846408945727E-2</v>
      </c>
      <c r="BL22" s="134">
        <f t="shared" si="45"/>
        <v>83118.488015297276</v>
      </c>
      <c r="BM22" s="134">
        <f t="shared" si="26"/>
        <v>2163.1858803749501</v>
      </c>
      <c r="BN22" s="134">
        <f t="shared" si="27"/>
        <v>1094.2260952908061</v>
      </c>
      <c r="BO22" s="135">
        <f t="shared" si="46"/>
        <v>86375.899990963037</v>
      </c>
      <c r="BP22" s="136">
        <f t="shared" si="47"/>
        <v>0.96228795328318939</v>
      </c>
      <c r="BQ22" s="136">
        <f t="shared" si="48"/>
        <v>2.5043859231582775E-2</v>
      </c>
      <c r="BR22" s="136">
        <f t="shared" si="49"/>
        <v>1.2668187485227802E-2</v>
      </c>
      <c r="BS22" s="136">
        <f t="shared" si="50"/>
        <v>1</v>
      </c>
      <c r="BT22" s="136"/>
      <c r="BU22" s="137">
        <f t="shared" si="56"/>
        <v>1.0722128918638552</v>
      </c>
      <c r="BV22" s="137">
        <f t="shared" si="57"/>
        <v>1.0684904425548352</v>
      </c>
      <c r="BW22" s="137">
        <f t="shared" si="58"/>
        <v>1.0703500489749185</v>
      </c>
      <c r="BX22" s="78">
        <v>1995</v>
      </c>
      <c r="BY22" s="97">
        <f t="shared" si="28"/>
        <v>8.1766049335691302E-2</v>
      </c>
      <c r="BZ22" s="87">
        <f t="shared" si="29"/>
        <v>79733.679560942386</v>
      </c>
      <c r="CA22" s="87">
        <f t="shared" si="30"/>
        <v>2087.2380124412325</v>
      </c>
      <c r="CB22" s="87">
        <f t="shared" si="31"/>
        <v>4554.982417579422</v>
      </c>
      <c r="CC22" s="88">
        <f t="shared" si="51"/>
        <v>86375.899990963037</v>
      </c>
      <c r="CD22" s="86">
        <f t="shared" si="32"/>
        <v>0.92310099888145203</v>
      </c>
      <c r="CE22" s="86">
        <f t="shared" si="33"/>
        <v>2.4164587722496751E-2</v>
      </c>
      <c r="CF22" s="86">
        <f t="shared" si="34"/>
        <v>5.2734413396051227E-2</v>
      </c>
      <c r="CG22" s="86">
        <f t="shared" si="35"/>
        <v>1</v>
      </c>
      <c r="CH22" s="86"/>
      <c r="CI22" s="98">
        <f t="shared" si="59"/>
        <v>1.0663364095320831</v>
      </c>
      <c r="CJ22" s="98">
        <f t="shared" si="60"/>
        <v>1.065575653138406</v>
      </c>
      <c r="CK22" s="98">
        <f t="shared" si="61"/>
        <v>1.065955963467728</v>
      </c>
      <c r="CL22" s="54">
        <v>1995</v>
      </c>
      <c r="CM22" s="63">
        <f t="shared" si="62"/>
        <v>0.04</v>
      </c>
      <c r="CN22" s="74">
        <f t="shared" si="52"/>
        <v>73739.966871733573</v>
      </c>
      <c r="CO22" s="74">
        <f t="shared" si="36"/>
        <v>1947.4028809546653</v>
      </c>
      <c r="CP22" s="74">
        <f t="shared" si="37"/>
        <v>-570.69672920749099</v>
      </c>
      <c r="CQ22" s="75">
        <f t="shared" si="53"/>
        <v>75116.673023480762</v>
      </c>
      <c r="CR22" s="63">
        <f t="shared" si="54"/>
        <v>0.98167242908486052</v>
      </c>
      <c r="CS22" s="63">
        <f t="shared" si="38"/>
        <v>2.5925041706066049E-2</v>
      </c>
      <c r="CT22" s="63">
        <f t="shared" si="39"/>
        <v>-7.5974707909267575E-3</v>
      </c>
      <c r="CU22" s="63">
        <f t="shared" si="55"/>
        <v>0.99999999999999978</v>
      </c>
      <c r="CV22" s="63"/>
      <c r="CW22" s="68">
        <f t="shared" si="63"/>
        <v>1.0742021858168176</v>
      </c>
      <c r="CX22" s="68">
        <f t="shared" si="64"/>
        <v>1.0701208564874098</v>
      </c>
      <c r="CY22" s="68">
        <f t="shared" si="65"/>
        <v>1.0721595791331349</v>
      </c>
      <c r="CZ22" s="30"/>
      <c r="DA22" s="28"/>
    </row>
    <row r="23" spans="2:105" x14ac:dyDescent="0.2">
      <c r="B23" s="5">
        <v>1996</v>
      </c>
      <c r="C23" s="24">
        <v>76212.337257122286</v>
      </c>
      <c r="D23" s="24">
        <v>6077.3102430837944</v>
      </c>
      <c r="E23" s="24">
        <v>0</v>
      </c>
      <c r="F23" s="24">
        <v>190386</v>
      </c>
      <c r="G23" s="25"/>
      <c r="H23" s="5">
        <v>1996</v>
      </c>
      <c r="I23" s="26">
        <v>107.08414528564472</v>
      </c>
      <c r="J23" s="26">
        <v>98.713559197070083</v>
      </c>
      <c r="K23" s="3">
        <v>64.911300942276057</v>
      </c>
      <c r="L23" s="46"/>
      <c r="M23" s="5">
        <v>1996</v>
      </c>
      <c r="N23" s="26">
        <f t="shared" si="15"/>
        <v>108.24763058903949</v>
      </c>
      <c r="O23" s="26">
        <f t="shared" si="16"/>
        <v>99.688442131697087</v>
      </c>
      <c r="P23" s="26">
        <f t="shared" si="17"/>
        <v>60.587354782418728</v>
      </c>
      <c r="Q23" s="27"/>
      <c r="R23" s="5">
        <v>1996</v>
      </c>
      <c r="S23" s="28">
        <f t="shared" si="11"/>
        <v>71170.514602163996</v>
      </c>
      <c r="T23" s="28">
        <f t="shared" si="12"/>
        <v>6156.5101010603357</v>
      </c>
      <c r="U23" s="28">
        <f t="shared" si="13"/>
        <v>0</v>
      </c>
      <c r="V23" s="28"/>
      <c r="W23" s="28"/>
      <c r="X23" s="5">
        <v>1996</v>
      </c>
      <c r="Y23" s="24">
        <f t="shared" si="0"/>
        <v>290635.05687980581</v>
      </c>
      <c r="Z23" s="24">
        <f t="shared" si="1"/>
        <v>11711.368751598817</v>
      </c>
      <c r="AA23" s="24">
        <f t="shared" si="2"/>
        <v>100000</v>
      </c>
      <c r="AC23" s="5">
        <v>1996</v>
      </c>
      <c r="AD23" s="24">
        <f t="shared" si="3"/>
        <v>51009.959915744766</v>
      </c>
      <c r="AE23" s="24">
        <f t="shared" si="4"/>
        <v>2158.2784252671627</v>
      </c>
      <c r="AF23" s="24">
        <f t="shared" si="5"/>
        <v>0</v>
      </c>
      <c r="AH23" s="5">
        <v>1996</v>
      </c>
      <c r="AI23" s="24">
        <f t="shared" si="6"/>
        <v>54623.579586325257</v>
      </c>
      <c r="AJ23" s="24">
        <f t="shared" si="7"/>
        <v>2130.5134509636928</v>
      </c>
      <c r="AK23" s="24">
        <f t="shared" si="8"/>
        <v>0</v>
      </c>
      <c r="AL23" s="24">
        <f t="shared" si="14"/>
        <v>56754.093037288949</v>
      </c>
      <c r="AM23" s="24"/>
      <c r="AN23" s="5">
        <v>1996</v>
      </c>
      <c r="AO23" s="24">
        <f t="shared" si="18"/>
        <v>300429.68772478891</v>
      </c>
      <c r="AP23" s="24">
        <f t="shared" si="19"/>
        <v>9587.3105293366152</v>
      </c>
      <c r="AQ23" s="24">
        <f t="shared" si="20"/>
        <v>64911.300942276052</v>
      </c>
      <c r="AR23" s="24">
        <f t="shared" si="10"/>
        <v>374928.29919640161</v>
      </c>
      <c r="AS23" s="24"/>
      <c r="AT23" s="5">
        <v>1996</v>
      </c>
      <c r="AU23" s="24">
        <f t="shared" si="21"/>
        <v>306059.75949446863</v>
      </c>
      <c r="AV23" s="24">
        <f t="shared" si="22"/>
        <v>10791.392126335813</v>
      </c>
      <c r="AW23" s="24">
        <f t="shared" si="23"/>
        <v>100000</v>
      </c>
      <c r="AX23" s="24">
        <f t="shared" si="24"/>
        <v>416851.15162080445</v>
      </c>
      <c r="AZ23" s="24">
        <v>79362.36</v>
      </c>
      <c r="BA23" s="24">
        <f t="shared" si="25"/>
        <v>22608.266962711052</v>
      </c>
      <c r="BB23" s="24">
        <v>5475</v>
      </c>
      <c r="BC23" s="47">
        <f t="shared" si="40"/>
        <v>4.0837389739698832E-2</v>
      </c>
      <c r="BD23" s="5">
        <v>1996</v>
      </c>
      <c r="BE23" s="29">
        <v>2.9312040000000001E-2</v>
      </c>
      <c r="BF23" s="29">
        <f t="shared" si="41"/>
        <v>-4.9139789565319725E-2</v>
      </c>
      <c r="BG23" s="29">
        <f t="shared" si="42"/>
        <v>-4.729490784854673E-2</v>
      </c>
      <c r="BH23" s="29">
        <f t="shared" si="43"/>
        <v>0.12084928950727236</v>
      </c>
      <c r="BI23" s="26"/>
      <c r="BJ23" s="123">
        <v>1996</v>
      </c>
      <c r="BK23" s="133">
        <f t="shared" si="44"/>
        <v>5.7875976235102732E-2</v>
      </c>
      <c r="BL23" s="134">
        <f t="shared" si="45"/>
        <v>90536.538982273298</v>
      </c>
      <c r="BM23" s="134">
        <f t="shared" si="26"/>
        <v>3274.4483252890905</v>
      </c>
      <c r="BN23" s="134">
        <f t="shared" si="27"/>
        <v>-3927.2232339587031</v>
      </c>
      <c r="BO23" s="135">
        <f t="shared" si="46"/>
        <v>89883.764073603685</v>
      </c>
      <c r="BP23" s="136">
        <f t="shared" si="47"/>
        <v>1.0072624340491023</v>
      </c>
      <c r="BQ23" s="136">
        <f t="shared" si="48"/>
        <v>3.6429808642723535E-2</v>
      </c>
      <c r="BR23" s="136">
        <f t="shared" si="49"/>
        <v>-4.3692242691825776E-2</v>
      </c>
      <c r="BS23" s="136">
        <f t="shared" si="50"/>
        <v>1</v>
      </c>
      <c r="BT23" s="136"/>
      <c r="BU23" s="137">
        <f t="shared" si="56"/>
        <v>1.0824301387659496</v>
      </c>
      <c r="BV23" s="137">
        <f t="shared" si="57"/>
        <v>1.0873228672719144</v>
      </c>
      <c r="BW23" s="137">
        <f t="shared" si="58"/>
        <v>1.0848737447761045</v>
      </c>
      <c r="BX23" s="78">
        <v>1996</v>
      </c>
      <c r="BY23" s="97">
        <f t="shared" si="28"/>
        <v>7.4396300155982115E-2</v>
      </c>
      <c r="BZ23" s="87">
        <f t="shared" si="29"/>
        <v>82205.74728611132</v>
      </c>
      <c r="CA23" s="87">
        <f t="shared" si="30"/>
        <v>3038.4184670041218</v>
      </c>
      <c r="CB23" s="87">
        <f t="shared" si="31"/>
        <v>4639.5983204882468</v>
      </c>
      <c r="CC23" s="88">
        <f t="shared" si="51"/>
        <v>89883.764073603699</v>
      </c>
      <c r="CD23" s="86">
        <f t="shared" si="32"/>
        <v>0.91457837945899734</v>
      </c>
      <c r="CE23" s="86">
        <f t="shared" si="33"/>
        <v>3.3803863226244422E-2</v>
      </c>
      <c r="CF23" s="86">
        <f t="shared" si="34"/>
        <v>5.1617757314758081E-2</v>
      </c>
      <c r="CG23" s="86">
        <f t="shared" si="35"/>
        <v>0.99999999999999978</v>
      </c>
      <c r="CH23" s="86"/>
      <c r="CI23" s="98">
        <f t="shared" si="59"/>
        <v>1.07914476364247</v>
      </c>
      <c r="CJ23" s="98">
        <f t="shared" si="60"/>
        <v>1.0789404390120294</v>
      </c>
      <c r="CK23" s="98">
        <f t="shared" si="61"/>
        <v>1.0790425964909538</v>
      </c>
      <c r="CL23" s="54">
        <v>1996</v>
      </c>
      <c r="CM23" s="63">
        <f t="shared" si="62"/>
        <v>0.04</v>
      </c>
      <c r="CN23" s="74">
        <f t="shared" si="52"/>
        <v>84571.890129160325</v>
      </c>
      <c r="CO23" s="74">
        <f t="shared" si="36"/>
        <v>3081.2896520199192</v>
      </c>
      <c r="CP23" s="74">
        <f t="shared" si="37"/>
        <v>-5049.8681551979516</v>
      </c>
      <c r="CQ23" s="75">
        <f t="shared" si="53"/>
        <v>82603.311625982285</v>
      </c>
      <c r="CR23" s="63">
        <f t="shared" si="54"/>
        <v>1.0238317140611932</v>
      </c>
      <c r="CS23" s="63">
        <f t="shared" si="38"/>
        <v>3.7302253279767071E-2</v>
      </c>
      <c r="CT23" s="63">
        <f t="shared" si="39"/>
        <v>-6.1133967340960112E-2</v>
      </c>
      <c r="CU23" s="63">
        <f t="shared" si="55"/>
        <v>1.0000000000000002</v>
      </c>
      <c r="CV23" s="63"/>
      <c r="CW23" s="68">
        <f t="shared" si="63"/>
        <v>1.0842819486110418</v>
      </c>
      <c r="CX23" s="68">
        <f t="shared" si="64"/>
        <v>1.0889961041017808</v>
      </c>
      <c r="CY23" s="68">
        <f t="shared" si="65"/>
        <v>1.0866364699315552</v>
      </c>
      <c r="CZ23" s="30"/>
      <c r="DA23" s="28"/>
    </row>
    <row r="24" spans="2:105" x14ac:dyDescent="0.2">
      <c r="B24" s="5">
        <v>1997</v>
      </c>
      <c r="C24" s="24">
        <v>76339.22860411786</v>
      </c>
      <c r="D24" s="24">
        <v>4170.5493001587529</v>
      </c>
      <c r="E24" s="24">
        <v>0</v>
      </c>
      <c r="F24" s="24">
        <v>199009</v>
      </c>
      <c r="G24" s="25"/>
      <c r="H24" s="5">
        <v>1997</v>
      </c>
      <c r="I24" s="26">
        <v>104.45231436470451</v>
      </c>
      <c r="J24" s="26">
        <v>96.756952051363015</v>
      </c>
      <c r="K24" s="3">
        <v>69.396002781933788</v>
      </c>
      <c r="L24" s="46"/>
      <c r="M24" s="5">
        <v>1997</v>
      </c>
      <c r="N24" s="26">
        <f t="shared" si="15"/>
        <v>105.76822982517461</v>
      </c>
      <c r="O24" s="26">
        <f t="shared" si="16"/>
        <v>97.735255624216549</v>
      </c>
      <c r="P24" s="26">
        <f t="shared" si="17"/>
        <v>67.153651862104923</v>
      </c>
      <c r="Q24" s="27"/>
      <c r="R24" s="5">
        <v>1997</v>
      </c>
      <c r="S24" s="28">
        <f t="shared" si="11"/>
        <v>73085.24379610458</v>
      </c>
      <c r="T24" s="28">
        <f t="shared" si="12"/>
        <v>4310.3355487519229</v>
      </c>
      <c r="U24" s="28">
        <f t="shared" si="13"/>
        <v>0</v>
      </c>
      <c r="V24" s="28"/>
      <c r="W24" s="28"/>
      <c r="X24" s="5">
        <v>1997</v>
      </c>
      <c r="Y24" s="24">
        <f t="shared" si="0"/>
        <v>309190.68754626735</v>
      </c>
      <c r="Z24" s="24">
        <f t="shared" si="1"/>
        <v>13248.396995155783</v>
      </c>
      <c r="AA24" s="24">
        <f t="shared" si="2"/>
        <v>100000</v>
      </c>
      <c r="AC24" s="5">
        <v>1997</v>
      </c>
      <c r="AD24" s="24">
        <f t="shared" si="3"/>
        <v>54529.61312964301</v>
      </c>
      <c r="AE24" s="24">
        <f t="shared" si="4"/>
        <v>2773.3073051949559</v>
      </c>
      <c r="AF24" s="24">
        <f t="shared" si="5"/>
        <v>0</v>
      </c>
      <c r="AH24" s="5">
        <v>1997</v>
      </c>
      <c r="AI24" s="24">
        <f t="shared" si="6"/>
        <v>56957.442928031895</v>
      </c>
      <c r="AJ24" s="24">
        <f t="shared" si="7"/>
        <v>2683.3676195244311</v>
      </c>
      <c r="AK24" s="24">
        <f t="shared" si="8"/>
        <v>0</v>
      </c>
      <c r="AL24" s="24">
        <f t="shared" si="14"/>
        <v>59640.810547556328</v>
      </c>
      <c r="AM24" s="24"/>
      <c r="AN24" s="5">
        <v>1997</v>
      </c>
      <c r="AO24" s="24">
        <f t="shared" si="18"/>
        <v>313265.93610417546</v>
      </c>
      <c r="AP24" s="24">
        <f t="shared" si="19"/>
        <v>12075.154287859939</v>
      </c>
      <c r="AQ24" s="24">
        <f t="shared" si="20"/>
        <v>69396.002781933785</v>
      </c>
      <c r="AR24" s="24">
        <f t="shared" si="10"/>
        <v>394737.09317396919</v>
      </c>
      <c r="AS24" s="24"/>
      <c r="AT24" s="5">
        <v>1997</v>
      </c>
      <c r="AU24" s="24">
        <f t="shared" si="21"/>
        <v>327177.67877785809</v>
      </c>
      <c r="AV24" s="24">
        <f t="shared" si="22"/>
        <v>13866.536525974778</v>
      </c>
      <c r="AW24" s="24">
        <f t="shared" si="23"/>
        <v>100000</v>
      </c>
      <c r="AX24" s="24">
        <f t="shared" si="24"/>
        <v>441044.2153038329</v>
      </c>
      <c r="AZ24" s="24">
        <v>85271.760000000009</v>
      </c>
      <c r="BA24" s="24">
        <f t="shared" si="25"/>
        <v>25630.949452443681</v>
      </c>
      <c r="BB24" s="24">
        <v>5487.5</v>
      </c>
      <c r="BC24" s="47">
        <f t="shared" si="40"/>
        <v>6.9054118148779972E-2</v>
      </c>
      <c r="BD24" s="5">
        <v>1997</v>
      </c>
      <c r="BE24" s="29">
        <v>2.3376899999999999E-2</v>
      </c>
      <c r="BF24" s="29">
        <f t="shared" si="41"/>
        <v>-4.6858711607871584E-2</v>
      </c>
      <c r="BG24" s="29">
        <f t="shared" si="42"/>
        <v>-4.2211190842782464E-2</v>
      </c>
      <c r="BH24" s="29">
        <f t="shared" si="43"/>
        <v>4.4668579849639345E-2</v>
      </c>
      <c r="BI24" s="26"/>
      <c r="BJ24" s="123">
        <v>1997</v>
      </c>
      <c r="BK24" s="133">
        <f t="shared" si="44"/>
        <v>5.0437574283016727E-2</v>
      </c>
      <c r="BL24" s="134">
        <f t="shared" si="45"/>
        <v>90713.984400611647</v>
      </c>
      <c r="BM24" s="134">
        <f t="shared" si="26"/>
        <v>3941.7484941423668</v>
      </c>
      <c r="BN24" s="134">
        <f t="shared" si="27"/>
        <v>396.46546624883337</v>
      </c>
      <c r="BO24" s="135">
        <f t="shared" si="46"/>
        <v>95052.19836100284</v>
      </c>
      <c r="BP24" s="136">
        <f t="shared" si="47"/>
        <v>0.954359667264981</v>
      </c>
      <c r="BQ24" s="136">
        <f t="shared" si="48"/>
        <v>4.1469303836317709E-2</v>
      </c>
      <c r="BR24" s="136">
        <f t="shared" si="49"/>
        <v>4.1710288987013228E-3</v>
      </c>
      <c r="BS24" s="136">
        <f t="shared" si="50"/>
        <v>1</v>
      </c>
      <c r="BT24" s="136"/>
      <c r="BU24" s="137">
        <f t="shared" si="56"/>
        <v>1.079881573351682</v>
      </c>
      <c r="BV24" s="137">
        <f t="shared" si="57"/>
        <v>1.0761903703455957</v>
      </c>
      <c r="BW24" s="137">
        <f t="shared" si="58"/>
        <v>1.0780343920092399</v>
      </c>
      <c r="BX24" s="78">
        <v>1997</v>
      </c>
      <c r="BY24" s="97">
        <f t="shared" si="28"/>
        <v>7.6145175368905943E-2</v>
      </c>
      <c r="BZ24" s="87">
        <f t="shared" si="29"/>
        <v>85989.292593045495</v>
      </c>
      <c r="CA24" s="87">
        <f t="shared" si="30"/>
        <v>3829.9431080230715</v>
      </c>
      <c r="CB24" s="87">
        <f t="shared" si="31"/>
        <v>5232.9626599342664</v>
      </c>
      <c r="CC24" s="88">
        <f t="shared" si="51"/>
        <v>95052.19836100284</v>
      </c>
      <c r="CD24" s="86">
        <f t="shared" si="32"/>
        <v>0.9046533807294288</v>
      </c>
      <c r="CE24" s="86">
        <f t="shared" si="33"/>
        <v>4.0293051334564255E-2</v>
      </c>
      <c r="CF24" s="86">
        <f t="shared" si="34"/>
        <v>5.5053567936006825E-2</v>
      </c>
      <c r="CG24" s="86">
        <f t="shared" si="35"/>
        <v>0.99999999999999989</v>
      </c>
      <c r="CH24" s="86"/>
      <c r="CI24" s="98">
        <f t="shared" si="59"/>
        <v>1.0727381388636434</v>
      </c>
      <c r="CJ24" s="98">
        <f t="shared" si="60"/>
        <v>1.0721873580288337</v>
      </c>
      <c r="CK24" s="98">
        <f t="shared" si="61"/>
        <v>1.0724627130884214</v>
      </c>
      <c r="CL24" s="54">
        <v>1997</v>
      </c>
      <c r="CM24" s="63">
        <f t="shared" si="62"/>
        <v>0.04</v>
      </c>
      <c r="CN24" s="74">
        <f t="shared" si="52"/>
        <v>87658.384028241155</v>
      </c>
      <c r="CO24" s="74">
        <f t="shared" si="36"/>
        <v>3824.9458184894243</v>
      </c>
      <c r="CP24" s="74">
        <f t="shared" si="37"/>
        <v>-323.20365693615202</v>
      </c>
      <c r="CQ24" s="75">
        <f t="shared" si="53"/>
        <v>91160.12618979442</v>
      </c>
      <c r="CR24" s="63">
        <f t="shared" si="54"/>
        <v>0.96158690967295646</v>
      </c>
      <c r="CS24" s="63">
        <f t="shared" si="38"/>
        <v>4.1958540190323204E-2</v>
      </c>
      <c r="CT24" s="63">
        <f t="shared" si="39"/>
        <v>-3.5454498632795377E-3</v>
      </c>
      <c r="CU24" s="63">
        <f t="shared" si="55"/>
        <v>1</v>
      </c>
      <c r="CV24" s="63"/>
      <c r="CW24" s="68">
        <f t="shared" si="63"/>
        <v>1.0812734568144113</v>
      </c>
      <c r="CX24" s="68">
        <f t="shared" si="64"/>
        <v>1.076856721165405</v>
      </c>
      <c r="CY24" s="68">
        <f t="shared" si="65"/>
        <v>1.079062829212623</v>
      </c>
      <c r="CZ24" s="30"/>
      <c r="DA24" s="28"/>
    </row>
    <row r="25" spans="2:105" x14ac:dyDescent="0.2">
      <c r="B25" s="5">
        <v>1998</v>
      </c>
      <c r="C25" s="24">
        <v>75928.236884360886</v>
      </c>
      <c r="D25" s="24">
        <v>1765.6703102453689</v>
      </c>
      <c r="E25" s="24">
        <v>0</v>
      </c>
      <c r="F25" s="24">
        <v>205358</v>
      </c>
      <c r="G25" s="25"/>
      <c r="H25" s="5">
        <v>1998</v>
      </c>
      <c r="I25" s="26">
        <v>101.13884220723779</v>
      </c>
      <c r="J25" s="26">
        <v>94.740389402391756</v>
      </c>
      <c r="K25" s="3">
        <v>74.616800970824514</v>
      </c>
      <c r="L25" s="46"/>
      <c r="M25" s="5">
        <v>1998</v>
      </c>
      <c r="N25" s="26">
        <f t="shared" si="15"/>
        <v>102.79557828597115</v>
      </c>
      <c r="O25" s="26">
        <f t="shared" si="16"/>
        <v>95.748670726877378</v>
      </c>
      <c r="P25" s="26">
        <f t="shared" si="17"/>
        <v>72.006401876379158</v>
      </c>
      <c r="Q25" s="27"/>
      <c r="R25" s="5">
        <v>1998</v>
      </c>
      <c r="S25" s="28">
        <f t="shared" si="11"/>
        <v>75073.270790247625</v>
      </c>
      <c r="T25" s="28">
        <f t="shared" si="12"/>
        <v>1863.6933217004425</v>
      </c>
      <c r="U25" s="28">
        <f t="shared" si="13"/>
        <v>0</v>
      </c>
      <c r="V25" s="28"/>
      <c r="W25" s="28"/>
      <c r="X25" s="5">
        <v>1998</v>
      </c>
      <c r="Y25" s="24">
        <f t="shared" si="0"/>
        <v>326476.0711796165</v>
      </c>
      <c r="Z25" s="24">
        <f t="shared" si="1"/>
        <v>12276.041585655024</v>
      </c>
      <c r="AA25" s="24">
        <f t="shared" si="2"/>
        <v>100000</v>
      </c>
      <c r="AC25" s="5">
        <v>1998</v>
      </c>
      <c r="AD25" s="24">
        <f t="shared" si="3"/>
        <v>57787.88715689852</v>
      </c>
      <c r="AE25" s="24">
        <f t="shared" si="4"/>
        <v>2836.048731201201</v>
      </c>
      <c r="AF25" s="24">
        <f t="shared" si="5"/>
        <v>0</v>
      </c>
      <c r="AH25" s="5">
        <v>1998</v>
      </c>
      <c r="AI25" s="24">
        <f t="shared" si="6"/>
        <v>58446.000006512229</v>
      </c>
      <c r="AJ25" s="24">
        <f t="shared" si="7"/>
        <v>2686.8836115816084</v>
      </c>
      <c r="AK25" s="24">
        <f t="shared" si="8"/>
        <v>0</v>
      </c>
      <c r="AL25" s="24">
        <f t="shared" si="14"/>
        <v>61132.883618093838</v>
      </c>
      <c r="AM25" s="24"/>
      <c r="AN25" s="5">
        <v>1998</v>
      </c>
      <c r="AO25" s="24">
        <f t="shared" si="18"/>
        <v>321453.00003581733</v>
      </c>
      <c r="AP25" s="24">
        <f t="shared" si="19"/>
        <v>12090.976252117236</v>
      </c>
      <c r="AQ25" s="24">
        <f t="shared" si="20"/>
        <v>74616.800970824508</v>
      </c>
      <c r="AR25" s="24">
        <f t="shared" si="10"/>
        <v>408160.77725875907</v>
      </c>
      <c r="AS25" s="24"/>
      <c r="AT25" s="5">
        <v>1998</v>
      </c>
      <c r="AU25" s="24">
        <f t="shared" si="21"/>
        <v>346727.32294139115</v>
      </c>
      <c r="AV25" s="24">
        <f t="shared" si="22"/>
        <v>14180.243656006005</v>
      </c>
      <c r="AW25" s="24">
        <f t="shared" si="23"/>
        <v>100000</v>
      </c>
      <c r="AX25" s="24">
        <f t="shared" si="24"/>
        <v>460907.56659739715</v>
      </c>
      <c r="AZ25" s="24">
        <v>91181.16</v>
      </c>
      <c r="BA25" s="24">
        <f t="shared" si="25"/>
        <v>30048.276381906166</v>
      </c>
      <c r="BB25" s="24">
        <v>4837.5</v>
      </c>
      <c r="BC25" s="47">
        <f t="shared" si="40"/>
        <v>1.4984547677908201E-2</v>
      </c>
      <c r="BD25" s="5">
        <v>1998</v>
      </c>
      <c r="BE25" s="29">
        <v>1.552279E-2</v>
      </c>
      <c r="BF25" s="29">
        <f t="shared" si="41"/>
        <v>-4.6522966889271156E-2</v>
      </c>
      <c r="BG25" s="29">
        <f t="shared" si="42"/>
        <v>-3.5808469852629421E-2</v>
      </c>
      <c r="BH25" s="29">
        <f t="shared" si="43"/>
        <v>5.8796497053918317E-2</v>
      </c>
      <c r="BI25" s="26"/>
      <c r="BJ25" s="123">
        <v>1998</v>
      </c>
      <c r="BK25" s="133">
        <f t="shared" si="44"/>
        <v>5.7503828391181414E-2</v>
      </c>
      <c r="BL25" s="134">
        <f t="shared" si="45"/>
        <v>95171.788089344191</v>
      </c>
      <c r="BM25" s="134">
        <f t="shared" si="26"/>
        <v>3945.4885573599931</v>
      </c>
      <c r="BN25" s="134">
        <f t="shared" si="27"/>
        <v>-94.525287022730751</v>
      </c>
      <c r="BO25" s="135">
        <f t="shared" si="46"/>
        <v>99022.751359681453</v>
      </c>
      <c r="BP25" s="136">
        <f t="shared" si="47"/>
        <v>0.96111031841208527</v>
      </c>
      <c r="BQ25" s="136">
        <f t="shared" si="48"/>
        <v>3.984426309292044E-2</v>
      </c>
      <c r="BR25" s="136">
        <f t="shared" si="49"/>
        <v>-9.5458150500570807E-4</v>
      </c>
      <c r="BS25" s="136">
        <f t="shared" si="50"/>
        <v>0.99999999999999989</v>
      </c>
      <c r="BT25" s="136"/>
      <c r="BU25" s="137">
        <f t="shared" si="56"/>
        <v>1.0579634325260179</v>
      </c>
      <c r="BV25" s="137">
        <f t="shared" si="57"/>
        <v>1.0582817751034093</v>
      </c>
      <c r="BW25" s="137">
        <f t="shared" si="58"/>
        <v>1.0581225918428026</v>
      </c>
      <c r="BX25" s="78">
        <v>1998</v>
      </c>
      <c r="BY25" s="97">
        <f t="shared" si="28"/>
        <v>8.0067722172948622E-2</v>
      </c>
      <c r="BZ25" s="87">
        <f t="shared" si="29"/>
        <v>89306.251020292344</v>
      </c>
      <c r="CA25" s="87">
        <f t="shared" si="30"/>
        <v>3861.616843080033</v>
      </c>
      <c r="CB25" s="87">
        <f t="shared" si="31"/>
        <v>5854.8834963090831</v>
      </c>
      <c r="CC25" s="88">
        <f t="shared" si="51"/>
        <v>99022.751359681453</v>
      </c>
      <c r="CD25" s="86">
        <f t="shared" si="32"/>
        <v>0.90187608195114921</v>
      </c>
      <c r="CE25" s="86">
        <f t="shared" si="33"/>
        <v>3.8997268709020608E-2</v>
      </c>
      <c r="CF25" s="86">
        <f t="shared" si="34"/>
        <v>5.9126649339830237E-2</v>
      </c>
      <c r="CG25" s="86">
        <f t="shared" si="35"/>
        <v>1</v>
      </c>
      <c r="CH25" s="86"/>
      <c r="CI25" s="98">
        <f t="shared" si="59"/>
        <v>1.0549667529902158</v>
      </c>
      <c r="CJ25" s="98">
        <f t="shared" si="60"/>
        <v>1.0545336410206421</v>
      </c>
      <c r="CK25" s="98">
        <f t="shared" si="61"/>
        <v>1.054750174774338</v>
      </c>
      <c r="CL25" s="54">
        <v>1998</v>
      </c>
      <c r="CM25" s="63">
        <f t="shared" si="62"/>
        <v>0.04</v>
      </c>
      <c r="CN25" s="74">
        <f t="shared" si="52"/>
        <v>90182.498051345334</v>
      </c>
      <c r="CO25" s="74">
        <f t="shared" si="36"/>
        <v>3760.2777024309203</v>
      </c>
      <c r="CP25" s="74">
        <f t="shared" si="37"/>
        <v>-1395.3073144292707</v>
      </c>
      <c r="CQ25" s="75">
        <f t="shared" si="53"/>
        <v>92547.46843934698</v>
      </c>
      <c r="CR25" s="63">
        <f t="shared" si="54"/>
        <v>0.97444586623618368</v>
      </c>
      <c r="CS25" s="63">
        <f t="shared" si="38"/>
        <v>4.0630800235182021E-2</v>
      </c>
      <c r="CT25" s="63">
        <f t="shared" si="39"/>
        <v>-1.5076666471365623E-2</v>
      </c>
      <c r="CU25" s="63">
        <f t="shared" si="55"/>
        <v>1.0000000000000002</v>
      </c>
      <c r="CV25" s="63"/>
      <c r="CW25" s="68">
        <f t="shared" si="63"/>
        <v>1.0584063455943731</v>
      </c>
      <c r="CX25" s="68">
        <f t="shared" si="64"/>
        <v>1.0591440661168274</v>
      </c>
      <c r="CY25" s="68">
        <f t="shared" si="65"/>
        <v>1.0587751416031057</v>
      </c>
      <c r="CZ25" s="30"/>
      <c r="DA25" s="28"/>
    </row>
    <row r="26" spans="2:105" x14ac:dyDescent="0.2">
      <c r="B26" s="5">
        <v>1999</v>
      </c>
      <c r="C26" s="24">
        <v>69774.139003535427</v>
      </c>
      <c r="D26" s="24">
        <v>5605.0650069279181</v>
      </c>
      <c r="E26" s="24">
        <v>0</v>
      </c>
      <c r="F26" s="24">
        <v>200203</v>
      </c>
      <c r="G26" s="25"/>
      <c r="H26" s="5">
        <v>1999</v>
      </c>
      <c r="I26" s="26">
        <v>99.554340132052957</v>
      </c>
      <c r="J26" s="26">
        <v>96.609590796681317</v>
      </c>
      <c r="K26" s="3">
        <v>86.448296530459629</v>
      </c>
      <c r="L26" s="46"/>
      <c r="M26" s="5">
        <v>1999</v>
      </c>
      <c r="N26" s="26">
        <f t="shared" si="15"/>
        <v>100.34659116964536</v>
      </c>
      <c r="O26" s="26">
        <f t="shared" si="16"/>
        <v>95.674990099536529</v>
      </c>
      <c r="P26" s="26">
        <f t="shared" si="17"/>
        <v>80.532548750642064</v>
      </c>
      <c r="Q26" s="27"/>
      <c r="R26" s="5">
        <v>1999</v>
      </c>
      <c r="S26" s="28">
        <f t="shared" si="11"/>
        <v>70086.486346033882</v>
      </c>
      <c r="T26" s="28">
        <f t="shared" si="12"/>
        <v>5801.7687071297069</v>
      </c>
      <c r="U26" s="28">
        <f t="shared" si="13"/>
        <v>0</v>
      </c>
      <c r="V26" s="28"/>
      <c r="W26" s="28"/>
      <c r="X26" s="5">
        <v>1999</v>
      </c>
      <c r="Y26" s="24">
        <f t="shared" si="0"/>
        <v>336309.33846687811</v>
      </c>
      <c r="Z26" s="24">
        <f t="shared" si="1"/>
        <v>15042.425104940756</v>
      </c>
      <c r="AA26" s="24">
        <f t="shared" si="2"/>
        <v>100000</v>
      </c>
      <c r="AC26" s="5">
        <v>1999</v>
      </c>
      <c r="AD26" s="24">
        <f t="shared" si="3"/>
        <v>60253.219058772236</v>
      </c>
      <c r="AE26" s="24">
        <f t="shared" si="4"/>
        <v>3035.3851878439759</v>
      </c>
      <c r="AF26" s="24">
        <f t="shared" si="5"/>
        <v>0</v>
      </c>
      <c r="AH26" s="5">
        <v>1999</v>
      </c>
      <c r="AI26" s="24">
        <f t="shared" si="6"/>
        <v>59984.694642281065</v>
      </c>
      <c r="AJ26" s="24">
        <f t="shared" si="7"/>
        <v>2932.4732090791422</v>
      </c>
      <c r="AK26" s="24">
        <f t="shared" si="8"/>
        <v>0</v>
      </c>
      <c r="AL26" s="24">
        <f t="shared" si="14"/>
        <v>62917.167851360209</v>
      </c>
      <c r="AM26" s="24"/>
      <c r="AN26" s="5">
        <v>1999</v>
      </c>
      <c r="AO26" s="24">
        <f t="shared" si="18"/>
        <v>329915.82053254585</v>
      </c>
      <c r="AP26" s="24">
        <f t="shared" si="19"/>
        <v>13196.129440856135</v>
      </c>
      <c r="AQ26" s="24">
        <f t="shared" si="20"/>
        <v>86448.296530459629</v>
      </c>
      <c r="AR26" s="24">
        <f t="shared" si="10"/>
        <v>429560.24650386162</v>
      </c>
      <c r="AS26" s="24"/>
      <c r="AT26" s="5">
        <v>1999</v>
      </c>
      <c r="AU26" s="24">
        <f t="shared" si="21"/>
        <v>361519.31435263343</v>
      </c>
      <c r="AV26" s="24">
        <f t="shared" si="22"/>
        <v>15176.925939219878</v>
      </c>
      <c r="AW26" s="24">
        <f t="shared" si="23"/>
        <v>100000</v>
      </c>
      <c r="AX26" s="24">
        <f t="shared" si="24"/>
        <v>476696.24029185332</v>
      </c>
      <c r="AZ26" s="24">
        <v>93209.760000000009</v>
      </c>
      <c r="BA26" s="24">
        <f t="shared" si="25"/>
        <v>30292.5921486398</v>
      </c>
      <c r="BB26" s="24">
        <v>4950</v>
      </c>
      <c r="BC26" s="47">
        <f t="shared" si="40"/>
        <v>-9.2630595381207548E-2</v>
      </c>
      <c r="BD26" s="5">
        <v>1999</v>
      </c>
      <c r="BE26" s="29">
        <v>2.188027E-2</v>
      </c>
      <c r="BF26" s="29">
        <f t="shared" si="41"/>
        <v>-3.6742927687575699E-2</v>
      </c>
      <c r="BG26" s="29">
        <f t="shared" si="42"/>
        <v>-2.104502508525008E-3</v>
      </c>
      <c r="BH26" s="29">
        <f t="shared" si="43"/>
        <v>0.133756526555874</v>
      </c>
      <c r="BI26" s="26"/>
      <c r="BJ26" s="123">
        <v>1999</v>
      </c>
      <c r="BK26" s="133">
        <f t="shared" si="44"/>
        <v>7.9901445221405409E-2</v>
      </c>
      <c r="BL26" s="134">
        <f t="shared" si="45"/>
        <v>102756.03611521373</v>
      </c>
      <c r="BM26" s="134">
        <f t="shared" si="26"/>
        <v>4178.2251990513932</v>
      </c>
      <c r="BN26" s="134">
        <f t="shared" si="27"/>
        <v>-4431.9835968026346</v>
      </c>
      <c r="BO26" s="135">
        <f t="shared" si="46"/>
        <v>102502.27771746249</v>
      </c>
      <c r="BP26" s="136">
        <f t="shared" si="47"/>
        <v>1.0024756366726864</v>
      </c>
      <c r="BQ26" s="136">
        <f t="shared" si="48"/>
        <v>4.0762266869505695E-2</v>
      </c>
      <c r="BR26" s="136">
        <f t="shared" si="49"/>
        <v>-4.3237903542192146E-2</v>
      </c>
      <c r="BS26" s="136">
        <f t="shared" si="50"/>
        <v>1</v>
      </c>
      <c r="BT26" s="136"/>
      <c r="BU26" s="137">
        <f t="shared" si="56"/>
        <v>1.0438031609947034</v>
      </c>
      <c r="BV26" s="137">
        <f t="shared" si="57"/>
        <v>1.0456908049271527</v>
      </c>
      <c r="BW26" s="137">
        <f t="shared" si="58"/>
        <v>1.0447465566375693</v>
      </c>
      <c r="BX26" s="78">
        <v>1999</v>
      </c>
      <c r="BY26" s="97">
        <f t="shared" si="28"/>
        <v>8.0688768756789445E-2</v>
      </c>
      <c r="BZ26" s="87">
        <f t="shared" si="29"/>
        <v>91697.099931472359</v>
      </c>
      <c r="CA26" s="87">
        <f t="shared" si="30"/>
        <v>4164.9260081618786</v>
      </c>
      <c r="CB26" s="87">
        <f t="shared" si="31"/>
        <v>6640.2517778282809</v>
      </c>
      <c r="CC26" s="88">
        <f t="shared" si="51"/>
        <v>102502.27771746252</v>
      </c>
      <c r="CD26" s="86">
        <f t="shared" si="32"/>
        <v>0.89458597382807847</v>
      </c>
      <c r="CE26" s="86">
        <f t="shared" si="33"/>
        <v>4.063252154885854E-2</v>
      </c>
      <c r="CF26" s="86">
        <f t="shared" si="34"/>
        <v>6.4781504623062952E-2</v>
      </c>
      <c r="CG26" s="86">
        <f t="shared" si="35"/>
        <v>1</v>
      </c>
      <c r="CH26" s="86"/>
      <c r="CI26" s="98">
        <f t="shared" si="59"/>
        <v>1.0412165928874324</v>
      </c>
      <c r="CJ26" s="98">
        <f t="shared" si="60"/>
        <v>1.0408767061304351</v>
      </c>
      <c r="CK26" s="98">
        <f t="shared" si="61"/>
        <v>1.0410466356379164</v>
      </c>
      <c r="CL26" s="54">
        <v>1999</v>
      </c>
      <c r="CM26" s="63">
        <f t="shared" si="62"/>
        <v>0.04</v>
      </c>
      <c r="CN26" s="74">
        <f t="shared" si="52"/>
        <v>88741.684539042937</v>
      </c>
      <c r="CO26" s="74">
        <f t="shared" si="36"/>
        <v>3617.8559071854347</v>
      </c>
      <c r="CP26" s="74">
        <f t="shared" si="37"/>
        <v>-7783.8560103678383</v>
      </c>
      <c r="CQ26" s="75">
        <f t="shared" si="53"/>
        <v>84575.684435860545</v>
      </c>
      <c r="CR26" s="63">
        <f t="shared" si="54"/>
        <v>1.0492576575758219</v>
      </c>
      <c r="CS26" s="63">
        <f t="shared" si="38"/>
        <v>4.2776548972880017E-2</v>
      </c>
      <c r="CT26" s="63">
        <f t="shared" si="39"/>
        <v>-9.2034206548702091E-2</v>
      </c>
      <c r="CU26" s="63">
        <f t="shared" si="55"/>
        <v>0.99999999999999978</v>
      </c>
      <c r="CV26" s="63"/>
      <c r="CW26" s="68">
        <f t="shared" si="63"/>
        <v>1.0444273617746804</v>
      </c>
      <c r="CX26" s="68">
        <f t="shared" si="64"/>
        <v>1.0479333027716504</v>
      </c>
      <c r="CY26" s="68">
        <f t="shared" si="65"/>
        <v>1.0461788636412142</v>
      </c>
      <c r="CZ26" s="30"/>
      <c r="DA26" s="28"/>
    </row>
    <row r="27" spans="2:105" x14ac:dyDescent="0.2">
      <c r="B27" s="5">
        <v>2000</v>
      </c>
      <c r="C27" s="24">
        <v>68851</v>
      </c>
      <c r="D27" s="24">
        <v>2379.366990797907</v>
      </c>
      <c r="E27" s="24">
        <v>0</v>
      </c>
      <c r="F27" s="24">
        <v>206553</v>
      </c>
      <c r="G27" s="25"/>
      <c r="H27" s="5">
        <v>2000</v>
      </c>
      <c r="I27" s="26">
        <v>100</v>
      </c>
      <c r="J27" s="26">
        <v>100</v>
      </c>
      <c r="K27" s="3">
        <v>100</v>
      </c>
      <c r="L27" s="46"/>
      <c r="M27" s="5">
        <v>2000</v>
      </c>
      <c r="N27" s="26">
        <f t="shared" si="15"/>
        <v>99.777170066026486</v>
      </c>
      <c r="O27" s="26">
        <f t="shared" si="16"/>
        <v>98.304795398340659</v>
      </c>
      <c r="P27" s="26">
        <f t="shared" si="17"/>
        <v>93.224148265229815</v>
      </c>
      <c r="Q27" s="27"/>
      <c r="R27" s="5">
        <v>2000</v>
      </c>
      <c r="S27" s="28">
        <f t="shared" si="11"/>
        <v>68851</v>
      </c>
      <c r="T27" s="28">
        <f t="shared" si="12"/>
        <v>2379.366990797907</v>
      </c>
      <c r="U27" s="28">
        <f t="shared" si="13"/>
        <v>0</v>
      </c>
      <c r="V27" s="28"/>
      <c r="W27" s="28"/>
      <c r="X27" s="5">
        <v>2000</v>
      </c>
      <c r="Y27" s="24">
        <f t="shared" si="0"/>
        <v>343371.19872239843</v>
      </c>
      <c r="Z27" s="24">
        <f t="shared" si="1"/>
        <v>14175.370375670722</v>
      </c>
      <c r="AA27" s="24">
        <f t="shared" si="2"/>
        <v>100000</v>
      </c>
      <c r="AC27" s="5">
        <v>2000</v>
      </c>
      <c r="AD27" s="24">
        <f t="shared" si="3"/>
        <v>61789.139744479682</v>
      </c>
      <c r="AE27" s="24">
        <f t="shared" si="4"/>
        <v>3246.4217200679418</v>
      </c>
      <c r="AF27" s="24">
        <f t="shared" si="5"/>
        <v>0</v>
      </c>
      <c r="AH27" s="5">
        <v>2000</v>
      </c>
      <c r="AI27" s="24">
        <f t="shared" si="6"/>
        <v>61789.139744479682</v>
      </c>
      <c r="AJ27" s="24">
        <f t="shared" si="7"/>
        <v>3246.4217200679418</v>
      </c>
      <c r="AK27" s="24">
        <f t="shared" si="8"/>
        <v>0</v>
      </c>
      <c r="AL27" s="24">
        <f t="shared" si="14"/>
        <v>65035.561464547623</v>
      </c>
      <c r="AM27" s="24"/>
      <c r="AN27" s="5">
        <v>2000</v>
      </c>
      <c r="AO27" s="24">
        <f t="shared" si="18"/>
        <v>339840.26859463827</v>
      </c>
      <c r="AP27" s="24">
        <f t="shared" si="19"/>
        <v>14608.89774030574</v>
      </c>
      <c r="AQ27" s="24">
        <f t="shared" si="20"/>
        <v>100000</v>
      </c>
      <c r="AR27" s="24">
        <f t="shared" si="10"/>
        <v>454449.16633494402</v>
      </c>
      <c r="AS27" s="24"/>
      <c r="AT27" s="5">
        <v>2000</v>
      </c>
      <c r="AU27" s="24">
        <f t="shared" si="21"/>
        <v>370734.83846687811</v>
      </c>
      <c r="AV27" s="24">
        <f t="shared" si="22"/>
        <v>16232.108600339709</v>
      </c>
      <c r="AW27" s="24">
        <f t="shared" si="23"/>
        <v>100000</v>
      </c>
      <c r="AX27" s="24">
        <f t="shared" si="24"/>
        <v>486966.94706721784</v>
      </c>
      <c r="AZ27" s="24">
        <v>88835.04</v>
      </c>
      <c r="BA27" s="24">
        <f t="shared" si="25"/>
        <v>23799.47853545237</v>
      </c>
      <c r="BB27" s="24">
        <v>5300</v>
      </c>
      <c r="BC27" s="47">
        <f t="shared" si="40"/>
        <v>-5.2662280847699125E-2</v>
      </c>
      <c r="BD27" s="5">
        <v>2000</v>
      </c>
      <c r="BE27" s="29">
        <v>3.3768570000000005E-2</v>
      </c>
      <c r="BF27" s="29">
        <f t="shared" si="41"/>
        <v>-2.8335182543599791E-2</v>
      </c>
      <c r="BG27" s="29">
        <f t="shared" si="42"/>
        <v>1.2820563020803366E-3</v>
      </c>
      <c r="BH27" s="29">
        <f t="shared" si="43"/>
        <v>0.11897461967130907</v>
      </c>
      <c r="BI27" s="26"/>
      <c r="BJ27" s="123">
        <v>2000</v>
      </c>
      <c r="BK27" s="133">
        <f t="shared" si="44"/>
        <v>7.2729890218591747E-2</v>
      </c>
      <c r="BL27" s="134">
        <f t="shared" si="45"/>
        <v>100574.7265529759</v>
      </c>
      <c r="BM27" s="134">
        <f t="shared" si="26"/>
        <v>4481.9746035081043</v>
      </c>
      <c r="BN27" s="134">
        <f t="shared" si="27"/>
        <v>-4456.7060587171363</v>
      </c>
      <c r="BO27" s="135">
        <f t="shared" si="46"/>
        <v>100599.99509776686</v>
      </c>
      <c r="BP27" s="136">
        <f t="shared" si="47"/>
        <v>0.99974882161011636</v>
      </c>
      <c r="BQ27" s="136">
        <f t="shared" si="48"/>
        <v>4.4552433617440566E-2</v>
      </c>
      <c r="BR27" s="136">
        <f t="shared" si="49"/>
        <v>-4.4301255227556839E-2</v>
      </c>
      <c r="BS27" s="136">
        <f t="shared" si="50"/>
        <v>1.0000000000000002</v>
      </c>
      <c r="BT27" s="136"/>
      <c r="BU27" s="137">
        <f t="shared" si="56"/>
        <v>1.0283882193586025</v>
      </c>
      <c r="BV27" s="137">
        <f t="shared" si="57"/>
        <v>1.0285392707267138</v>
      </c>
      <c r="BW27" s="137">
        <f t="shared" si="58"/>
        <v>1.0284637422695273</v>
      </c>
      <c r="BX27" s="78">
        <v>2000</v>
      </c>
      <c r="BY27" s="97">
        <f t="shared" si="28"/>
        <v>6.7776439988217585E-2</v>
      </c>
      <c r="BZ27" s="87">
        <f t="shared" si="29"/>
        <v>89651.048468054316</v>
      </c>
      <c r="CA27" s="87">
        <f t="shared" si="30"/>
        <v>4417.1823766076313</v>
      </c>
      <c r="CB27" s="87">
        <f t="shared" si="31"/>
        <v>6531.7642531049296</v>
      </c>
      <c r="CC27" s="88">
        <f t="shared" si="51"/>
        <v>100599.99509776688</v>
      </c>
      <c r="CD27" s="86">
        <f t="shared" si="32"/>
        <v>0.89116354708494805</v>
      </c>
      <c r="CE27" s="86">
        <f t="shared" si="33"/>
        <v>4.3908375664579773E-2</v>
      </c>
      <c r="CF27" s="86">
        <f t="shared" si="34"/>
        <v>6.4928077250472171E-2</v>
      </c>
      <c r="CG27" s="86">
        <f t="shared" si="35"/>
        <v>1</v>
      </c>
      <c r="CH27" s="86"/>
      <c r="CI27" s="98">
        <f t="shared" si="59"/>
        <v>1.0256289728343631</v>
      </c>
      <c r="CJ27" s="98">
        <f t="shared" si="60"/>
        <v>1.0256477157178991</v>
      </c>
      <c r="CK27" s="98">
        <f t="shared" si="61"/>
        <v>1.0256383442333168</v>
      </c>
      <c r="CL27" s="54">
        <v>2000</v>
      </c>
      <c r="CM27" s="63">
        <f t="shared" si="62"/>
        <v>0.04</v>
      </c>
      <c r="CN27" s="74">
        <f t="shared" si="52"/>
        <v>87815.536158139119</v>
      </c>
      <c r="CO27" s="74">
        <f t="shared" si="36"/>
        <v>3931.1786566662208</v>
      </c>
      <c r="CP27" s="74">
        <f t="shared" si="37"/>
        <v>-7589.9306404019344</v>
      </c>
      <c r="CQ27" s="75">
        <f t="shared" si="53"/>
        <v>84156.784174403409</v>
      </c>
      <c r="CR27" s="63">
        <f t="shared" si="54"/>
        <v>1.0434754252984935</v>
      </c>
      <c r="CS27" s="63">
        <f t="shared" si="38"/>
        <v>4.6712557938518556E-2</v>
      </c>
      <c r="CT27" s="63">
        <f t="shared" si="39"/>
        <v>-9.0187983237012034E-2</v>
      </c>
      <c r="CU27" s="63">
        <f t="shared" si="55"/>
        <v>1</v>
      </c>
      <c r="CV27" s="63"/>
      <c r="CW27" s="68">
        <f t="shared" si="63"/>
        <v>1.0297207882948309</v>
      </c>
      <c r="CX27" s="68">
        <f t="shared" si="64"/>
        <v>1.0298393198934823</v>
      </c>
      <c r="CY27" s="68">
        <f t="shared" si="65"/>
        <v>1.0297800523887271</v>
      </c>
      <c r="CZ27" s="30"/>
      <c r="DA27" s="28"/>
    </row>
    <row r="28" spans="2:105" x14ac:dyDescent="0.2">
      <c r="B28" s="5">
        <v>2001</v>
      </c>
      <c r="C28" s="24">
        <v>61759.785935794695</v>
      </c>
      <c r="D28" s="24">
        <v>449.4132868267219</v>
      </c>
      <c r="E28" s="24">
        <v>0</v>
      </c>
      <c r="F28" s="24">
        <v>194707</v>
      </c>
      <c r="G28" s="25"/>
      <c r="H28" s="5">
        <v>2001</v>
      </c>
      <c r="I28" s="26">
        <v>99.294712447326233</v>
      </c>
      <c r="J28" s="26">
        <v>100.96930764782851</v>
      </c>
      <c r="K28" s="3">
        <v>115.51697192852571</v>
      </c>
      <c r="L28" s="46"/>
      <c r="M28" s="5">
        <v>2001</v>
      </c>
      <c r="N28" s="26">
        <f t="shared" si="15"/>
        <v>99.64735622366311</v>
      </c>
      <c r="O28" s="26">
        <f t="shared" si="16"/>
        <v>100.48465382391426</v>
      </c>
      <c r="P28" s="26">
        <f t="shared" si="17"/>
        <v>107.75848596426286</v>
      </c>
      <c r="Q28" s="27"/>
      <c r="R28" s="5">
        <v>2001</v>
      </c>
      <c r="S28" s="28">
        <f t="shared" si="11"/>
        <v>62198.463960059271</v>
      </c>
      <c r="T28" s="28">
        <f t="shared" si="12"/>
        <v>445.09890906079431</v>
      </c>
      <c r="U28" s="28">
        <f t="shared" si="13"/>
        <v>0</v>
      </c>
      <c r="V28" s="28"/>
      <c r="W28" s="28"/>
      <c r="X28" s="5">
        <v>2001</v>
      </c>
      <c r="Y28" s="24">
        <f t="shared" si="0"/>
        <v>343157.92423205305</v>
      </c>
      <c r="Z28" s="24">
        <f t="shared" si="1"/>
        <v>11740.885318691293</v>
      </c>
      <c r="AA28" s="24">
        <f t="shared" si="2"/>
        <v>100000</v>
      </c>
      <c r="AC28" s="5">
        <v>2001</v>
      </c>
      <c r="AD28" s="24">
        <f t="shared" si="3"/>
        <v>62411.738450404671</v>
      </c>
      <c r="AE28" s="24">
        <f t="shared" si="4"/>
        <v>2879.5839660402239</v>
      </c>
      <c r="AF28" s="24">
        <f t="shared" si="5"/>
        <v>0</v>
      </c>
      <c r="AH28" s="5">
        <v>2001</v>
      </c>
      <c r="AI28" s="24">
        <f t="shared" si="6"/>
        <v>61971.556227706664</v>
      </c>
      <c r="AJ28" s="24">
        <f t="shared" si="7"/>
        <v>2907.4959936486953</v>
      </c>
      <c r="AK28" s="24">
        <f t="shared" si="8"/>
        <v>0</v>
      </c>
      <c r="AL28" s="24">
        <f t="shared" si="14"/>
        <v>64879.052221355356</v>
      </c>
      <c r="AM28" s="24"/>
      <c r="AN28" s="5">
        <v>2001</v>
      </c>
      <c r="AO28" s="24">
        <f t="shared" si="18"/>
        <v>340843.55925238668</v>
      </c>
      <c r="AP28" s="24">
        <f t="shared" si="19"/>
        <v>13083.731971419131</v>
      </c>
      <c r="AQ28" s="24">
        <f t="shared" si="20"/>
        <v>115516.9719285257</v>
      </c>
      <c r="AR28" s="24">
        <f t="shared" si="10"/>
        <v>469444.26315233152</v>
      </c>
      <c r="AS28" s="24"/>
      <c r="AT28" s="5">
        <v>2001</v>
      </c>
      <c r="AU28" s="24">
        <f t="shared" si="21"/>
        <v>374470.43070242804</v>
      </c>
      <c r="AV28" s="24">
        <f t="shared" si="22"/>
        <v>14397.919830201119</v>
      </c>
      <c r="AW28" s="24">
        <f t="shared" si="23"/>
        <v>100000</v>
      </c>
      <c r="AX28" s="24">
        <f t="shared" si="24"/>
        <v>488868.35053262918</v>
      </c>
      <c r="AZ28" s="24">
        <v>81779.039999999994</v>
      </c>
      <c r="BA28" s="24">
        <f t="shared" si="25"/>
        <v>16899.987778644638</v>
      </c>
      <c r="BB28" s="24">
        <v>5450</v>
      </c>
      <c r="BC28" s="47">
        <f t="shared" si="40"/>
        <v>3.9865310215000282E-2</v>
      </c>
      <c r="BD28" s="5">
        <v>2001</v>
      </c>
      <c r="BE28" s="29">
        <v>2.8261709999999999E-2</v>
      </c>
      <c r="BF28" s="29">
        <f t="shared" si="41"/>
        <v>-3.4343966310617202E-2</v>
      </c>
      <c r="BG28" s="29">
        <f t="shared" si="42"/>
        <v>-1.8058275768835896E-2</v>
      </c>
      <c r="BH28" s="29">
        <f t="shared" si="43"/>
        <v>0.12341995043777043</v>
      </c>
      <c r="BI28" s="26"/>
      <c r="BJ28" s="123">
        <v>2001</v>
      </c>
      <c r="BK28" s="133">
        <f t="shared" si="44"/>
        <v>5.4544606765122697E-2</v>
      </c>
      <c r="BL28" s="134">
        <f t="shared" si="45"/>
        <v>95859.184023717607</v>
      </c>
      <c r="BM28" s="134">
        <f t="shared" si="26"/>
        <v>4001.6700078634517</v>
      </c>
      <c r="BN28" s="134">
        <f t="shared" si="27"/>
        <v>-7631.6584177267732</v>
      </c>
      <c r="BO28" s="135">
        <f t="shared" si="46"/>
        <v>92229.195613854274</v>
      </c>
      <c r="BP28" s="136">
        <f t="shared" si="47"/>
        <v>1.0393583440222269</v>
      </c>
      <c r="BQ28" s="136">
        <f t="shared" si="48"/>
        <v>4.3388321683056487E-2</v>
      </c>
      <c r="BR28" s="136">
        <f t="shared" si="49"/>
        <v>-8.2746665705283218E-2</v>
      </c>
      <c r="BS28" s="136">
        <f t="shared" si="50"/>
        <v>1</v>
      </c>
      <c r="BT28" s="136"/>
      <c r="BU28" s="137">
        <f t="shared" si="56"/>
        <v>1.0050393359304377</v>
      </c>
      <c r="BV28" s="137">
        <f t="shared" si="57"/>
        <v>1.0048644891081673</v>
      </c>
      <c r="BW28" s="137">
        <f t="shared" si="58"/>
        <v>1.0049519087167063</v>
      </c>
      <c r="BX28" s="78">
        <v>2001</v>
      </c>
      <c r="BY28" s="97">
        <f t="shared" si="28"/>
        <v>4.9677600531318297E-2</v>
      </c>
      <c r="BZ28" s="87">
        <f t="shared" si="29"/>
        <v>83010.373230730445</v>
      </c>
      <c r="CA28" s="87">
        <f t="shared" si="30"/>
        <v>3714.3492574548704</v>
      </c>
      <c r="CB28" s="87">
        <f t="shared" si="31"/>
        <v>5504.473125668962</v>
      </c>
      <c r="CC28" s="88">
        <f t="shared" si="51"/>
        <v>92229.195613854274</v>
      </c>
      <c r="CD28" s="86">
        <f t="shared" si="32"/>
        <v>0.90004442387504657</v>
      </c>
      <c r="CE28" s="86">
        <f t="shared" si="33"/>
        <v>4.0273031036789364E-2</v>
      </c>
      <c r="CF28" s="86">
        <f t="shared" si="34"/>
        <v>5.9682545088164077E-2</v>
      </c>
      <c r="CG28" s="86">
        <f t="shared" si="35"/>
        <v>1</v>
      </c>
      <c r="CH28" s="86"/>
      <c r="CI28" s="98">
        <f t="shared" si="59"/>
        <v>1.0040179877680642</v>
      </c>
      <c r="CJ28" s="98">
        <f t="shared" si="60"/>
        <v>1.0038629209442747</v>
      </c>
      <c r="CK28" s="98">
        <f t="shared" si="61"/>
        <v>1.0039404513622519</v>
      </c>
      <c r="CL28" s="54">
        <v>2001</v>
      </c>
      <c r="CM28" s="63">
        <f t="shared" si="62"/>
        <v>0.04</v>
      </c>
      <c r="CN28" s="74">
        <f t="shared" si="52"/>
        <v>90511.219453556041</v>
      </c>
      <c r="CO28" s="74">
        <f t="shared" si="36"/>
        <v>3795.0545154956158</v>
      </c>
      <c r="CP28" s="74">
        <f t="shared" si="37"/>
        <v>-9267.0871703667453</v>
      </c>
      <c r="CQ28" s="75">
        <f t="shared" si="53"/>
        <v>85039.18679868491</v>
      </c>
      <c r="CR28" s="63">
        <f t="shared" si="54"/>
        <v>1.0643471893472498</v>
      </c>
      <c r="CS28" s="63">
        <f t="shared" si="38"/>
        <v>4.4627126132799573E-2</v>
      </c>
      <c r="CT28" s="63">
        <f t="shared" si="39"/>
        <v>-0.10897431548004945</v>
      </c>
      <c r="CU28" s="63">
        <f t="shared" si="55"/>
        <v>0.99999999999999989</v>
      </c>
      <c r="CV28" s="63"/>
      <c r="CW28" s="68">
        <f t="shared" si="63"/>
        <v>1.0052358444183818</v>
      </c>
      <c r="CX28" s="68">
        <f t="shared" si="64"/>
        <v>1.0049568554774115</v>
      </c>
      <c r="CY28" s="68">
        <f t="shared" si="65"/>
        <v>1.0050963402678756</v>
      </c>
      <c r="CZ28" s="30"/>
      <c r="DA28" s="28"/>
    </row>
    <row r="29" spans="2:105" x14ac:dyDescent="0.2">
      <c r="B29" s="5">
        <v>2002</v>
      </c>
      <c r="C29" s="24">
        <v>53934.104949039407</v>
      </c>
      <c r="D29" s="24">
        <v>4579.564884236449</v>
      </c>
      <c r="E29" s="24">
        <v>0</v>
      </c>
      <c r="F29" s="24">
        <v>171910</v>
      </c>
      <c r="G29" s="25"/>
      <c r="H29" s="5">
        <v>2002</v>
      </c>
      <c r="I29" s="26">
        <v>98.127414596253658</v>
      </c>
      <c r="J29" s="26">
        <v>99.680395588470873</v>
      </c>
      <c r="K29" s="3">
        <v>134.47082346572378</v>
      </c>
      <c r="L29" s="46"/>
      <c r="M29" s="5">
        <v>2002</v>
      </c>
      <c r="N29" s="26">
        <f t="shared" si="15"/>
        <v>98.711063521789953</v>
      </c>
      <c r="O29" s="26">
        <f t="shared" si="16"/>
        <v>100.32485161814969</v>
      </c>
      <c r="P29" s="26">
        <f t="shared" si="17"/>
        <v>124.99389769712474</v>
      </c>
      <c r="Q29" s="27"/>
      <c r="R29" s="5">
        <v>2002</v>
      </c>
      <c r="S29" s="28">
        <f t="shared" si="11"/>
        <v>54963.340439521293</v>
      </c>
      <c r="T29" s="28">
        <f t="shared" si="12"/>
        <v>4594.2483044942146</v>
      </c>
      <c r="U29" s="28">
        <f t="shared" si="13"/>
        <v>0</v>
      </c>
      <c r="V29" s="28"/>
      <c r="W29" s="28"/>
      <c r="X29" s="5">
        <v>2002</v>
      </c>
      <c r="Y29" s="24">
        <f t="shared" si="0"/>
        <v>336347.99892960541</v>
      </c>
      <c r="Z29" s="24">
        <f t="shared" si="1"/>
        <v>13527.531728997827</v>
      </c>
      <c r="AA29" s="24">
        <f t="shared" si="2"/>
        <v>100000</v>
      </c>
      <c r="AC29" s="5">
        <v>2002</v>
      </c>
      <c r="AD29" s="24">
        <f t="shared" si="3"/>
        <v>61773.265741968942</v>
      </c>
      <c r="AE29" s="24">
        <f t="shared" si="4"/>
        <v>2807.60189418768</v>
      </c>
      <c r="AF29" s="24">
        <f t="shared" si="5"/>
        <v>0</v>
      </c>
      <c r="AH29" s="5">
        <v>2002</v>
      </c>
      <c r="AI29" s="24">
        <f t="shared" si="6"/>
        <v>60616.508584267394</v>
      </c>
      <c r="AJ29" s="24">
        <f t="shared" si="7"/>
        <v>2798.6286746756809</v>
      </c>
      <c r="AK29" s="24">
        <f t="shared" si="8"/>
        <v>0</v>
      </c>
      <c r="AL29" s="24">
        <f t="shared" si="14"/>
        <v>63415.137258943076</v>
      </c>
      <c r="AM29" s="24"/>
      <c r="AN29" s="5">
        <v>2002</v>
      </c>
      <c r="AO29" s="24">
        <f t="shared" si="18"/>
        <v>333390.79721347074</v>
      </c>
      <c r="AP29" s="24">
        <f t="shared" si="19"/>
        <v>12593.829036040564</v>
      </c>
      <c r="AQ29" s="24">
        <f t="shared" si="20"/>
        <v>134470.82346572378</v>
      </c>
      <c r="AR29" s="24">
        <f t="shared" si="10"/>
        <v>480455.4497152351</v>
      </c>
      <c r="AS29" s="24"/>
      <c r="AT29" s="5">
        <v>2002</v>
      </c>
      <c r="AU29" s="24">
        <f t="shared" si="21"/>
        <v>370639.59445181367</v>
      </c>
      <c r="AV29" s="24">
        <f t="shared" si="22"/>
        <v>14038.009470938399</v>
      </c>
      <c r="AW29" s="24">
        <f t="shared" si="23"/>
        <v>100000</v>
      </c>
      <c r="AX29" s="24">
        <f t="shared" si="24"/>
        <v>484677.60392275208</v>
      </c>
      <c r="AZ29" s="24">
        <v>84672</v>
      </c>
      <c r="BA29" s="24">
        <f t="shared" si="25"/>
        <v>21256.862741056924</v>
      </c>
      <c r="BB29" s="24">
        <v>5787.5</v>
      </c>
      <c r="BC29" s="47">
        <f t="shared" si="40"/>
        <v>-9.4639215673640781E-2</v>
      </c>
      <c r="BD29" s="5">
        <v>2002</v>
      </c>
      <c r="BE29" s="29">
        <v>1.5860320000000001E-2</v>
      </c>
      <c r="BF29" s="29">
        <f t="shared" si="41"/>
        <v>-2.7185047791921768E-2</v>
      </c>
      <c r="BG29" s="29">
        <f t="shared" si="42"/>
        <v>-2.8178780270685211E-2</v>
      </c>
      <c r="BH29" s="29">
        <f t="shared" si="43"/>
        <v>0.14590409487348399</v>
      </c>
      <c r="BI29" s="26"/>
      <c r="BJ29" s="123">
        <v>2002</v>
      </c>
      <c r="BK29" s="133">
        <f t="shared" si="44"/>
        <v>7.4725267200657919E-2</v>
      </c>
      <c r="BL29" s="134">
        <f t="shared" si="45"/>
        <v>98136.703064404588</v>
      </c>
      <c r="BM29" s="134">
        <f t="shared" si="26"/>
        <v>4253.0123226783999</v>
      </c>
      <c r="BN29" s="134">
        <f t="shared" si="27"/>
        <v>-9038.0270883474168</v>
      </c>
      <c r="BO29" s="135">
        <f t="shared" si="46"/>
        <v>93351.688298735578</v>
      </c>
      <c r="BP29" s="136">
        <f t="shared" si="47"/>
        <v>1.0512579349433557</v>
      </c>
      <c r="BQ29" s="136">
        <f t="shared" si="48"/>
        <v>4.5559029517155562E-2</v>
      </c>
      <c r="BR29" s="136">
        <f t="shared" si="49"/>
        <v>-9.6816964460511357E-2</v>
      </c>
      <c r="BS29" s="136">
        <f t="shared" si="50"/>
        <v>0.99999999999999989</v>
      </c>
      <c r="BT29" s="136"/>
      <c r="BU29" s="137">
        <f t="shared" si="56"/>
        <v>0.98828275912354779</v>
      </c>
      <c r="BV29" s="137">
        <f t="shared" si="57"/>
        <v>0.98810949675373316</v>
      </c>
      <c r="BW29" s="137">
        <f t="shared" si="58"/>
        <v>0.98819612414133651</v>
      </c>
      <c r="BX29" s="78">
        <v>2002</v>
      </c>
      <c r="BY29" s="97">
        <f t="shared" si="28"/>
        <v>5.5651083264670907E-2</v>
      </c>
      <c r="BZ29" s="87">
        <f t="shared" si="29"/>
        <v>82627.721735160681</v>
      </c>
      <c r="CA29" s="87">
        <f t="shared" si="30"/>
        <v>3657.5956428018603</v>
      </c>
      <c r="CB29" s="87">
        <f t="shared" si="31"/>
        <v>7066.3709207730353</v>
      </c>
      <c r="CC29" s="88">
        <f t="shared" si="51"/>
        <v>93351.688298735564</v>
      </c>
      <c r="CD29" s="86">
        <f t="shared" si="32"/>
        <v>0.88512295000753471</v>
      </c>
      <c r="CE29" s="86">
        <f t="shared" si="33"/>
        <v>3.9180819430894021E-2</v>
      </c>
      <c r="CF29" s="86">
        <f t="shared" si="34"/>
        <v>7.5696230561571418E-2</v>
      </c>
      <c r="CG29" s="86">
        <f t="shared" si="35"/>
        <v>1.0000000000000002</v>
      </c>
      <c r="CH29" s="86"/>
      <c r="CI29" s="98">
        <f t="shared" si="59"/>
        <v>0.98978581604244265</v>
      </c>
      <c r="CJ29" s="98">
        <f t="shared" si="60"/>
        <v>0.98994911243387584</v>
      </c>
      <c r="CK29" s="98">
        <f t="shared" si="61"/>
        <v>0.98986746087082567</v>
      </c>
      <c r="CL29" s="54">
        <v>2002</v>
      </c>
      <c r="CM29" s="63">
        <f t="shared" si="62"/>
        <v>0.04</v>
      </c>
      <c r="CN29" s="74">
        <f t="shared" si="52"/>
        <v>86493.419999588994</v>
      </c>
      <c r="CO29" s="74">
        <f t="shared" si="36"/>
        <v>3811.8550752256706</v>
      </c>
      <c r="CP29" s="74">
        <f t="shared" si="37"/>
        <v>-13646.56674433318</v>
      </c>
      <c r="CQ29" s="75">
        <f t="shared" si="53"/>
        <v>76658.708330481488</v>
      </c>
      <c r="CR29" s="63">
        <f t="shared" si="54"/>
        <v>1.1282921651472304</v>
      </c>
      <c r="CS29" s="63">
        <f t="shared" si="38"/>
        <v>4.9725010481424699E-2</v>
      </c>
      <c r="CT29" s="63">
        <f t="shared" si="39"/>
        <v>-0.17801717562865524</v>
      </c>
      <c r="CU29" s="63">
        <f t="shared" si="55"/>
        <v>0.99999999999999978</v>
      </c>
      <c r="CV29" s="63"/>
      <c r="CW29" s="68">
        <f t="shared" si="63"/>
        <v>0.98799615611301539</v>
      </c>
      <c r="CX29" s="68">
        <f t="shared" si="64"/>
        <v>0.98722861496022518</v>
      </c>
      <c r="CY29" s="68">
        <f t="shared" si="65"/>
        <v>0.98761231097302482</v>
      </c>
      <c r="CZ29" s="30"/>
      <c r="DA29" s="28"/>
    </row>
    <row r="30" spans="2:105" x14ac:dyDescent="0.2">
      <c r="B30" s="5">
        <v>2003</v>
      </c>
      <c r="C30" s="24">
        <v>48677.30245881842</v>
      </c>
      <c r="D30" s="24">
        <v>2540.6324171124238</v>
      </c>
      <c r="E30" s="24">
        <v>0</v>
      </c>
      <c r="F30" s="24">
        <v>154728</v>
      </c>
      <c r="G30" s="25"/>
      <c r="H30" s="5">
        <v>2003</v>
      </c>
      <c r="I30" s="26">
        <v>97.380698927290254</v>
      </c>
      <c r="J30" s="26">
        <v>98.478751510166433</v>
      </c>
      <c r="K30" s="3">
        <v>169.05925861308981</v>
      </c>
      <c r="L30" s="46"/>
      <c r="M30" s="5">
        <v>2003</v>
      </c>
      <c r="N30" s="26">
        <f t="shared" si="15"/>
        <v>97.754056761771949</v>
      </c>
      <c r="O30" s="26">
        <f t="shared" si="16"/>
        <v>99.079573549318653</v>
      </c>
      <c r="P30" s="26">
        <f t="shared" si="17"/>
        <v>151.76504103940681</v>
      </c>
      <c r="Q30" s="27"/>
      <c r="R30" s="5">
        <v>2003</v>
      </c>
      <c r="S30" s="28">
        <f t="shared" si="11"/>
        <v>49986.602062862126</v>
      </c>
      <c r="T30" s="28">
        <f t="shared" si="12"/>
        <v>2579.8787841559324</v>
      </c>
      <c r="U30" s="28">
        <f t="shared" si="13"/>
        <v>0</v>
      </c>
      <c r="V30" s="28"/>
      <c r="W30" s="28"/>
      <c r="X30" s="5">
        <v>2003</v>
      </c>
      <c r="Y30" s="24">
        <f t="shared" si="0"/>
        <v>326111.05099896144</v>
      </c>
      <c r="Z30" s="24">
        <f t="shared" si="1"/>
        <v>13143.916288938599</v>
      </c>
      <c r="AA30" s="24">
        <f t="shared" si="2"/>
        <v>100000</v>
      </c>
      <c r="AC30" s="5">
        <v>2003</v>
      </c>
      <c r="AD30" s="24">
        <f t="shared" si="3"/>
        <v>60223.54999350608</v>
      </c>
      <c r="AE30" s="24">
        <f t="shared" si="4"/>
        <v>2963.4942242151587</v>
      </c>
      <c r="AF30" s="24">
        <f t="shared" si="5"/>
        <v>0</v>
      </c>
      <c r="AH30" s="5">
        <v>2003</v>
      </c>
      <c r="AI30" s="24">
        <f t="shared" si="6"/>
        <v>58646.113902502286</v>
      </c>
      <c r="AJ30" s="24">
        <f t="shared" si="7"/>
        <v>2918.4121130829803</v>
      </c>
      <c r="AK30" s="24">
        <f t="shared" si="8"/>
        <v>0</v>
      </c>
      <c r="AL30" s="24">
        <f t="shared" si="14"/>
        <v>61564.526015585267</v>
      </c>
      <c r="AM30" s="24"/>
      <c r="AN30" s="5">
        <v>2003</v>
      </c>
      <c r="AO30" s="24">
        <f t="shared" si="18"/>
        <v>322553.6264637626</v>
      </c>
      <c r="AP30" s="24">
        <f t="shared" si="19"/>
        <v>13132.85450887341</v>
      </c>
      <c r="AQ30" s="24">
        <f t="shared" si="20"/>
        <v>169059.2586130898</v>
      </c>
      <c r="AR30" s="24">
        <f t="shared" si="10"/>
        <v>504745.73958572582</v>
      </c>
      <c r="AS30" s="24"/>
      <c r="AT30" s="5">
        <v>2003</v>
      </c>
      <c r="AU30" s="24">
        <f t="shared" si="21"/>
        <v>361341.29996103648</v>
      </c>
      <c r="AV30" s="24">
        <f t="shared" si="22"/>
        <v>14817.471121075792</v>
      </c>
      <c r="AW30" s="24">
        <f t="shared" si="23"/>
        <v>100000</v>
      </c>
      <c r="AX30" s="24">
        <f t="shared" si="24"/>
        <v>476158.77108211227</v>
      </c>
      <c r="AZ30" s="24">
        <v>83631.239999999991</v>
      </c>
      <c r="BA30" s="24">
        <f t="shared" si="25"/>
        <v>22066.713984414724</v>
      </c>
      <c r="BB30" s="24">
        <v>6050</v>
      </c>
      <c r="BC30" s="47">
        <f t="shared" si="40"/>
        <v>-0.29840759407850997</v>
      </c>
      <c r="BD30" s="5">
        <v>2003</v>
      </c>
      <c r="BE30" s="29">
        <v>2.2700950000000001E-2</v>
      </c>
      <c r="BF30" s="29">
        <f t="shared" si="41"/>
        <v>-2.9637797793132803E-2</v>
      </c>
      <c r="BG30" s="29">
        <f t="shared" si="42"/>
        <v>-3.3984439924264476E-2</v>
      </c>
      <c r="BH30" s="29">
        <f t="shared" si="43"/>
        <v>0.22931232638125776</v>
      </c>
      <c r="BI30" s="26"/>
      <c r="BJ30" s="123">
        <v>2003</v>
      </c>
      <c r="BK30" s="133">
        <f t="shared" si="44"/>
        <v>0.10696812954028172</v>
      </c>
      <c r="BL30" s="134">
        <f t="shared" si="45"/>
        <v>107771.09367661081</v>
      </c>
      <c r="BM30" s="134">
        <f t="shared" si="26"/>
        <v>5017.134307272283</v>
      </c>
      <c r="BN30" s="134">
        <f t="shared" si="27"/>
        <v>-18989.073579334687</v>
      </c>
      <c r="BO30" s="135">
        <f t="shared" si="46"/>
        <v>93799.154404548404</v>
      </c>
      <c r="BP30" s="136">
        <f t="shared" si="47"/>
        <v>1.1489559192804928</v>
      </c>
      <c r="BQ30" s="136">
        <f t="shared" si="48"/>
        <v>5.3488054760427541E-2</v>
      </c>
      <c r="BR30" s="136">
        <f t="shared" si="49"/>
        <v>-0.20244397404092046</v>
      </c>
      <c r="BS30" s="136">
        <f t="shared" si="50"/>
        <v>0.99999999999999978</v>
      </c>
      <c r="BT30" s="136"/>
      <c r="BU30" s="137">
        <f t="shared" si="56"/>
        <v>0.97615659381044406</v>
      </c>
      <c r="BV30" s="137">
        <f t="shared" si="57"/>
        <v>0.97394496295150901</v>
      </c>
      <c r="BW30" s="137">
        <f t="shared" si="58"/>
        <v>0.97505015132227124</v>
      </c>
      <c r="BX30" s="78">
        <v>2003</v>
      </c>
      <c r="BY30" s="97">
        <f t="shared" si="28"/>
        <v>5.7555369489133187E-2</v>
      </c>
      <c r="BZ30" s="87">
        <f t="shared" si="29"/>
        <v>80998.941515241662</v>
      </c>
      <c r="CA30" s="87">
        <f t="shared" si="30"/>
        <v>3867.0295072168205</v>
      </c>
      <c r="CB30" s="87">
        <f t="shared" si="31"/>
        <v>8933.1833820899155</v>
      </c>
      <c r="CC30" s="88">
        <f t="shared" si="51"/>
        <v>93799.154404548404</v>
      </c>
      <c r="CD30" s="86">
        <f t="shared" si="32"/>
        <v>0.86353594581353654</v>
      </c>
      <c r="CE30" s="86">
        <f t="shared" si="33"/>
        <v>4.1226699022665229E-2</v>
      </c>
      <c r="CF30" s="86">
        <f t="shared" si="34"/>
        <v>9.5237355163798124E-2</v>
      </c>
      <c r="CG30" s="86">
        <f t="shared" si="35"/>
        <v>0.99999999999999989</v>
      </c>
      <c r="CH30" s="86"/>
      <c r="CI30" s="98">
        <f t="shared" si="59"/>
        <v>0.97997029796820956</v>
      </c>
      <c r="CJ30" s="98">
        <f t="shared" si="60"/>
        <v>0.9803417654150457</v>
      </c>
      <c r="CK30" s="98">
        <f t="shared" si="61"/>
        <v>0.98015601409391095</v>
      </c>
      <c r="CL30" s="54">
        <v>2003</v>
      </c>
      <c r="CM30" s="63">
        <f t="shared" si="62"/>
        <v>0.04</v>
      </c>
      <c r="CN30" s="74">
        <f t="shared" si="52"/>
        <v>84250.323472241318</v>
      </c>
      <c r="CO30" s="74">
        <f t="shared" si="36"/>
        <v>4043.8615564896104</v>
      </c>
      <c r="CP30" s="74">
        <f t="shared" si="37"/>
        <v>-29619.142146933387</v>
      </c>
      <c r="CQ30" s="75">
        <f t="shared" si="53"/>
        <v>58675.042881797548</v>
      </c>
      <c r="CR30" s="63">
        <f t="shared" si="54"/>
        <v>1.4358800494098634</v>
      </c>
      <c r="CS30" s="63">
        <f t="shared" si="38"/>
        <v>6.8919618254665416E-2</v>
      </c>
      <c r="CT30" s="63">
        <f t="shared" si="39"/>
        <v>-0.50479966766452899</v>
      </c>
      <c r="CU30" s="63">
        <f t="shared" si="55"/>
        <v>0.99999999999999978</v>
      </c>
      <c r="CV30" s="63"/>
      <c r="CW30" s="68">
        <f t="shared" si="63"/>
        <v>0.97445534025936742</v>
      </c>
      <c r="CX30" s="68">
        <f t="shared" si="64"/>
        <v>0.96775101751491655</v>
      </c>
      <c r="CY30" s="68">
        <f t="shared" si="65"/>
        <v>0.97109739318919353</v>
      </c>
      <c r="CZ30" s="30"/>
      <c r="DA30" s="28"/>
    </row>
    <row r="31" spans="2:105" x14ac:dyDescent="0.2">
      <c r="B31" s="5">
        <v>2004</v>
      </c>
      <c r="C31" s="24">
        <v>47685.073292741596</v>
      </c>
      <c r="D31" s="24">
        <v>1841.4245065444768</v>
      </c>
      <c r="E31" s="24">
        <v>0</v>
      </c>
      <c r="F31" s="24">
        <v>155437</v>
      </c>
      <c r="G31" s="25"/>
      <c r="H31" s="5">
        <v>2004</v>
      </c>
      <c r="I31" s="26">
        <v>97.435680563091879</v>
      </c>
      <c r="J31" s="26">
        <v>96.978733310788385</v>
      </c>
      <c r="K31" s="3">
        <v>200.99886791003277</v>
      </c>
      <c r="L31" s="46"/>
      <c r="M31" s="5">
        <v>2004</v>
      </c>
      <c r="N31" s="26">
        <f t="shared" si="15"/>
        <v>97.408189745191066</v>
      </c>
      <c r="O31" s="26">
        <f t="shared" si="16"/>
        <v>97.728742410477409</v>
      </c>
      <c r="P31" s="26">
        <f t="shared" si="17"/>
        <v>185.0290632615613</v>
      </c>
      <c r="Q31" s="27"/>
      <c r="R31" s="5">
        <v>2004</v>
      </c>
      <c r="S31" s="28">
        <f t="shared" si="11"/>
        <v>48940.052573312096</v>
      </c>
      <c r="T31" s="28">
        <f t="shared" si="12"/>
        <v>1898.7920791285771</v>
      </c>
      <c r="U31" s="28">
        <f t="shared" si="13"/>
        <v>0</v>
      </c>
      <c r="V31" s="28"/>
      <c r="W31" s="28"/>
      <c r="X31" s="5">
        <v>2004</v>
      </c>
      <c r="Y31" s="24">
        <f t="shared" si="0"/>
        <v>316620.92402467062</v>
      </c>
      <c r="Z31" s="24">
        <f t="shared" si="1"/>
        <v>12224.045902366599</v>
      </c>
      <c r="AA31" s="24">
        <f t="shared" si="2"/>
        <v>100000</v>
      </c>
      <c r="AC31" s="5">
        <v>2004</v>
      </c>
      <c r="AD31" s="24">
        <f t="shared" si="3"/>
        <v>58430.179547602907</v>
      </c>
      <c r="AE31" s="24">
        <f t="shared" si="4"/>
        <v>2818.6624657005777</v>
      </c>
      <c r="AF31" s="24">
        <f t="shared" si="5"/>
        <v>0</v>
      </c>
      <c r="AH31" s="5">
        <v>2004</v>
      </c>
      <c r="AI31" s="24">
        <f t="shared" si="6"/>
        <v>56931.843096443416</v>
      </c>
      <c r="AJ31" s="24">
        <f t="shared" si="7"/>
        <v>2733.5031555430555</v>
      </c>
      <c r="AK31" s="24">
        <f t="shared" si="8"/>
        <v>0</v>
      </c>
      <c r="AL31" s="24">
        <f t="shared" si="14"/>
        <v>59665.34625198647</v>
      </c>
      <c r="AM31" s="24"/>
      <c r="AN31" s="5">
        <v>2004</v>
      </c>
      <c r="AO31" s="24">
        <f t="shared" si="18"/>
        <v>313125.13703043881</v>
      </c>
      <c r="AP31" s="24">
        <f t="shared" si="19"/>
        <v>12300.764199943747</v>
      </c>
      <c r="AQ31" s="24">
        <f t="shared" si="20"/>
        <v>200998.86791003274</v>
      </c>
      <c r="AR31" s="24">
        <f t="shared" si="10"/>
        <v>526424.76914041536</v>
      </c>
      <c r="AS31" s="24"/>
      <c r="AT31" s="5">
        <v>2004</v>
      </c>
      <c r="AU31" s="24">
        <f t="shared" si="21"/>
        <v>350581.07728561747</v>
      </c>
      <c r="AV31" s="24">
        <f t="shared" si="22"/>
        <v>14093.312328502887</v>
      </c>
      <c r="AW31" s="24">
        <f t="shared" si="23"/>
        <v>100000</v>
      </c>
      <c r="AX31" s="24">
        <f t="shared" si="24"/>
        <v>464674.38961412036</v>
      </c>
      <c r="AZ31" s="24">
        <v>95767.56</v>
      </c>
      <c r="BA31" s="24">
        <f t="shared" si="25"/>
        <v>36102.213748013528</v>
      </c>
      <c r="BB31" s="24">
        <v>6362.5</v>
      </c>
      <c r="BC31" s="47">
        <f t="shared" si="40"/>
        <v>-0.35652673173545441</v>
      </c>
      <c r="BD31" s="5">
        <v>2004</v>
      </c>
      <c r="BE31" s="29">
        <v>2.677237E-2</v>
      </c>
      <c r="BF31" s="29">
        <f t="shared" si="41"/>
        <v>-2.552441583081555E-2</v>
      </c>
      <c r="BG31" s="29">
        <f t="shared" si="42"/>
        <v>-4.0909035170879737E-2</v>
      </c>
      <c r="BH31" s="29">
        <f t="shared" si="43"/>
        <v>0.15792512573649531</v>
      </c>
      <c r="BI31" s="26"/>
      <c r="BJ31" s="123">
        <v>2004</v>
      </c>
      <c r="BK31" s="133">
        <f t="shared" si="44"/>
        <v>0.1234509421246727</v>
      </c>
      <c r="BL31" s="134">
        <f t="shared" si="45"/>
        <v>109184.23281573768</v>
      </c>
      <c r="BM31" s="134">
        <f t="shared" si="26"/>
        <v>5037.0569243950122</v>
      </c>
      <c r="BN31" s="134">
        <f t="shared" si="27"/>
        <v>-6549.4995103367673</v>
      </c>
      <c r="BO31" s="135">
        <f t="shared" si="46"/>
        <v>107671.79022979592</v>
      </c>
      <c r="BP31" s="136">
        <f t="shared" si="47"/>
        <v>1.0140467859103472</v>
      </c>
      <c r="BQ31" s="136">
        <f t="shared" si="48"/>
        <v>4.6781584235246712E-2</v>
      </c>
      <c r="BR31" s="136">
        <f t="shared" si="49"/>
        <v>-6.0828370145593898E-2</v>
      </c>
      <c r="BS31" s="136">
        <f t="shared" si="50"/>
        <v>1.0000000000000002</v>
      </c>
      <c r="BT31" s="136"/>
      <c r="BU31" s="137">
        <f t="shared" si="56"/>
        <v>0.96317168425697108</v>
      </c>
      <c r="BV31" s="137">
        <f t="shared" si="57"/>
        <v>0.96756017119449955</v>
      </c>
      <c r="BW31" s="137">
        <f t="shared" si="58"/>
        <v>0.96536343400264002</v>
      </c>
      <c r="BX31" s="78">
        <v>2004</v>
      </c>
      <c r="BY31" s="97">
        <f t="shared" si="28"/>
        <v>8.3646408294803645E-2</v>
      </c>
      <c r="BZ31" s="87">
        <f t="shared" si="29"/>
        <v>87769.101491391659</v>
      </c>
      <c r="CA31" s="87">
        <f t="shared" si="30"/>
        <v>4011.3157522614365</v>
      </c>
      <c r="CB31" s="87">
        <f t="shared" si="31"/>
        <v>15891.372986142835</v>
      </c>
      <c r="CC31" s="88">
        <f t="shared" si="51"/>
        <v>107671.79022979592</v>
      </c>
      <c r="CD31" s="86">
        <f t="shared" si="32"/>
        <v>0.815154102147578</v>
      </c>
      <c r="CE31" s="86">
        <f t="shared" si="33"/>
        <v>3.7255029787285808E-2</v>
      </c>
      <c r="CF31" s="86">
        <f t="shared" si="34"/>
        <v>0.14759086806513624</v>
      </c>
      <c r="CG31" s="86">
        <f t="shared" si="35"/>
        <v>1</v>
      </c>
      <c r="CH31" s="86"/>
      <c r="CI31" s="98">
        <f t="shared" si="59"/>
        <v>0.97227031578118928</v>
      </c>
      <c r="CJ31" s="98">
        <f t="shared" si="60"/>
        <v>0.97377295597834801</v>
      </c>
      <c r="CK31" s="98">
        <f t="shared" si="61"/>
        <v>0.9730213458132615</v>
      </c>
      <c r="CL31" s="54">
        <v>2004</v>
      </c>
      <c r="CM31" s="63">
        <f t="shared" si="62"/>
        <v>0.04</v>
      </c>
      <c r="CN31" s="74">
        <f t="shared" si="52"/>
        <v>80245.490621004414</v>
      </c>
      <c r="CO31" s="74">
        <f t="shared" si="36"/>
        <v>3872.4491651502767</v>
      </c>
      <c r="CP31" s="74">
        <f t="shared" si="37"/>
        <v>-22494.074959233727</v>
      </c>
      <c r="CQ31" s="75">
        <f t="shared" si="53"/>
        <v>61623.864826920966</v>
      </c>
      <c r="CR31" s="63">
        <f t="shared" si="54"/>
        <v>1.302182049866311</v>
      </c>
      <c r="CS31" s="63">
        <f t="shared" si="38"/>
        <v>6.2840089241831529E-2</v>
      </c>
      <c r="CT31" s="63">
        <f t="shared" si="39"/>
        <v>-0.36502213910814268</v>
      </c>
      <c r="CU31" s="63">
        <f t="shared" si="55"/>
        <v>0.99999999999999978</v>
      </c>
      <c r="CV31" s="63"/>
      <c r="CW31" s="68">
        <f t="shared" si="63"/>
        <v>0.95387332686399251</v>
      </c>
      <c r="CX31" s="68">
        <f t="shared" si="64"/>
        <v>0.95859245576321661</v>
      </c>
      <c r="CY31" s="68">
        <f t="shared" si="65"/>
        <v>0.95622998012276517</v>
      </c>
      <c r="CZ31" s="30"/>
      <c r="DA31" s="28"/>
    </row>
    <row r="32" spans="2:105" x14ac:dyDescent="0.2">
      <c r="B32" s="5">
        <v>2005</v>
      </c>
      <c r="C32" s="24">
        <v>52640.11250259677</v>
      </c>
      <c r="D32" s="24">
        <v>3269.1956717826383</v>
      </c>
      <c r="E32" s="24">
        <v>0</v>
      </c>
      <c r="F32" s="24">
        <v>172315</v>
      </c>
      <c r="G32" s="25"/>
      <c r="H32" s="5">
        <v>2005</v>
      </c>
      <c r="I32" s="26">
        <v>98.588823966591093</v>
      </c>
      <c r="J32" s="26">
        <v>97.228063075203835</v>
      </c>
      <c r="K32" s="3">
        <v>257.24893603790974</v>
      </c>
      <c r="L32" s="46"/>
      <c r="M32" s="5">
        <v>2005</v>
      </c>
      <c r="N32" s="26">
        <f t="shared" si="15"/>
        <v>98.012252264841493</v>
      </c>
      <c r="O32" s="26">
        <f t="shared" si="16"/>
        <v>97.10339819299611</v>
      </c>
      <c r="P32" s="26">
        <f t="shared" si="17"/>
        <v>229.12390197397127</v>
      </c>
      <c r="Q32" s="27"/>
      <c r="R32" s="5">
        <v>2005</v>
      </c>
      <c r="S32" s="28">
        <f t="shared" si="11"/>
        <v>53393.590048741207</v>
      </c>
      <c r="T32" s="28">
        <f t="shared" si="12"/>
        <v>3362.3992583848813</v>
      </c>
      <c r="U32" s="28">
        <f t="shared" si="13"/>
        <v>0</v>
      </c>
      <c r="V32" s="28"/>
      <c r="W32" s="28"/>
      <c r="X32" s="5">
        <v>2005</v>
      </c>
      <c r="Y32" s="24">
        <f t="shared" si="0"/>
        <v>312794.89423190494</v>
      </c>
      <c r="Z32" s="24">
        <f t="shared" si="1"/>
        <v>12805.396054439672</v>
      </c>
      <c r="AA32" s="24">
        <f t="shared" si="2"/>
        <v>100000</v>
      </c>
      <c r="AC32" s="5">
        <v>2005</v>
      </c>
      <c r="AD32" s="24">
        <f t="shared" si="3"/>
        <v>57219.619841506865</v>
      </c>
      <c r="AE32" s="24">
        <f t="shared" si="4"/>
        <v>2781.0491063118079</v>
      </c>
      <c r="AF32" s="24">
        <f t="shared" si="5"/>
        <v>0</v>
      </c>
      <c r="AH32" s="5">
        <v>2005</v>
      </c>
      <c r="AI32" s="24">
        <f t="shared" si="6"/>
        <v>56412.150279895832</v>
      </c>
      <c r="AJ32" s="24">
        <f t="shared" si="7"/>
        <v>2703.9601792372373</v>
      </c>
      <c r="AK32" s="24">
        <f t="shared" si="8"/>
        <v>0</v>
      </c>
      <c r="AL32" s="24">
        <f t="shared" si="14"/>
        <v>59116.110459133066</v>
      </c>
      <c r="AM32" s="24"/>
      <c r="AN32" s="5">
        <v>2005</v>
      </c>
      <c r="AO32" s="24">
        <f t="shared" si="18"/>
        <v>310266.8265394271</v>
      </c>
      <c r="AP32" s="24">
        <f t="shared" si="19"/>
        <v>12167.820806567568</v>
      </c>
      <c r="AQ32" s="24">
        <f t="shared" si="20"/>
        <v>257248.93603790976</v>
      </c>
      <c r="AR32" s="24">
        <f t="shared" si="10"/>
        <v>579683.58338390442</v>
      </c>
      <c r="AS32" s="24"/>
      <c r="AT32" s="5">
        <v>2005</v>
      </c>
      <c r="AU32" s="24">
        <f t="shared" si="21"/>
        <v>343317.71904904122</v>
      </c>
      <c r="AV32" s="24">
        <f t="shared" si="22"/>
        <v>13905.24553155904</v>
      </c>
      <c r="AW32" s="24">
        <f t="shared" si="23"/>
        <v>100000</v>
      </c>
      <c r="AX32" s="24">
        <f t="shared" si="24"/>
        <v>457222.96458060027</v>
      </c>
      <c r="AZ32" s="24">
        <v>106122.23999999999</v>
      </c>
      <c r="BA32" s="24">
        <f t="shared" si="25"/>
        <v>47006.129540866925</v>
      </c>
      <c r="BB32" s="24">
        <v>6662.5</v>
      </c>
      <c r="BC32" s="47">
        <f t="shared" si="40"/>
        <v>-0.67195982511456265</v>
      </c>
      <c r="BD32" s="5">
        <v>2005</v>
      </c>
      <c r="BE32" s="29">
        <v>3.3927470000000001E-2</v>
      </c>
      <c r="BF32" s="29">
        <f t="shared" si="41"/>
        <v>-2.1367602151485587E-2</v>
      </c>
      <c r="BG32" s="29">
        <f t="shared" si="42"/>
        <v>-3.0327559037068297E-2</v>
      </c>
      <c r="BH32" s="29">
        <f t="shared" si="43"/>
        <v>0.23785536080612624</v>
      </c>
      <c r="BI32" s="26"/>
      <c r="BJ32" s="123">
        <v>2005</v>
      </c>
      <c r="BK32" s="133">
        <f t="shared" si="44"/>
        <v>0.18304942480998831</v>
      </c>
      <c r="BL32" s="134">
        <f t="shared" si="45"/>
        <v>127864.6537795515</v>
      </c>
      <c r="BM32" s="134">
        <f t="shared" si="26"/>
        <v>5686.3004989828296</v>
      </c>
      <c r="BN32" s="134">
        <f t="shared" si="27"/>
        <v>-12983.38901901232</v>
      </c>
      <c r="BO32" s="135">
        <f t="shared" si="46"/>
        <v>120567.56525952202</v>
      </c>
      <c r="BP32" s="136">
        <f t="shared" si="47"/>
        <v>1.0605228156040349</v>
      </c>
      <c r="BQ32" s="136">
        <f t="shared" si="48"/>
        <v>4.7162771237380899E-2</v>
      </c>
      <c r="BR32" s="136">
        <f t="shared" si="49"/>
        <v>-0.10768558684141576</v>
      </c>
      <c r="BS32" s="136">
        <f t="shared" si="50"/>
        <v>1.0000000000000002</v>
      </c>
      <c r="BT32" s="136"/>
      <c r="BU32" s="137">
        <f t="shared" si="56"/>
        <v>0.9783666501793461</v>
      </c>
      <c r="BV32" s="137">
        <f t="shared" si="57"/>
        <v>0.97744574370299397</v>
      </c>
      <c r="BW32" s="137">
        <f t="shared" si="58"/>
        <v>0.97790608853752303</v>
      </c>
      <c r="BX32" s="78">
        <v>2005</v>
      </c>
      <c r="BY32" s="97">
        <f t="shared" si="28"/>
        <v>9.9855867254086919E-2</v>
      </c>
      <c r="BZ32" s="87">
        <f t="shared" si="29"/>
        <v>92725.801359186182</v>
      </c>
      <c r="CA32" s="87">
        <f t="shared" si="30"/>
        <v>4186.1589585276688</v>
      </c>
      <c r="CB32" s="87">
        <f t="shared" si="31"/>
        <v>23655.604941808197</v>
      </c>
      <c r="CC32" s="88">
        <f t="shared" si="51"/>
        <v>120567.56525952205</v>
      </c>
      <c r="CD32" s="86">
        <f>BZ32/$CC32</f>
        <v>0.76907749741477827</v>
      </c>
      <c r="CE32" s="86">
        <f t="shared" si="33"/>
        <v>3.4720440356549864E-2</v>
      </c>
      <c r="CF32" s="86">
        <f t="shared" si="34"/>
        <v>0.19620206222867184</v>
      </c>
      <c r="CG32" s="86">
        <f>CD32+CE32+CF32</f>
        <v>1</v>
      </c>
      <c r="CH32" s="86"/>
      <c r="CI32" s="98">
        <f t="shared" si="59"/>
        <v>0.98261444600461612</v>
      </c>
      <c r="CJ32" s="98">
        <f t="shared" si="60"/>
        <v>0.98353514815270549</v>
      </c>
      <c r="CK32" s="98">
        <f t="shared" si="61"/>
        <v>0.98307468929280173</v>
      </c>
      <c r="CL32" s="54">
        <v>2005</v>
      </c>
      <c r="CM32" s="63">
        <f t="shared" si="62"/>
        <v>0.04</v>
      </c>
      <c r="CN32" s="74">
        <f t="shared" si="52"/>
        <v>77868.631416706237</v>
      </c>
      <c r="CO32" s="74">
        <f t="shared" si="36"/>
        <v>3678.4912340457549</v>
      </c>
      <c r="CP32" s="74">
        <f t="shared" si="37"/>
        <v>-46734.764481917642</v>
      </c>
      <c r="CQ32" s="75">
        <f t="shared" si="53"/>
        <v>34812.358168834347</v>
      </c>
      <c r="CR32" s="63">
        <f t="shared" si="54"/>
        <v>2.236810015542638</v>
      </c>
      <c r="CS32" s="63">
        <f t="shared" si="38"/>
        <v>0.1056662469174212</v>
      </c>
      <c r="CT32" s="63">
        <f t="shared" si="39"/>
        <v>-1.342476262460059</v>
      </c>
      <c r="CU32" s="63">
        <f t="shared" si="55"/>
        <v>1</v>
      </c>
      <c r="CV32" s="63"/>
      <c r="CW32" s="68">
        <f t="shared" si="63"/>
        <v>0.97218275665855614</v>
      </c>
      <c r="CX32" s="68">
        <f t="shared" si="64"/>
        <v>0.95351435054357536</v>
      </c>
      <c r="CY32" s="68">
        <f t="shared" si="65"/>
        <v>0.96280330796323399</v>
      </c>
      <c r="CZ32" s="30"/>
      <c r="DA32" s="28"/>
    </row>
    <row r="33" spans="1:103" x14ac:dyDescent="0.2">
      <c r="BE33" s="26"/>
      <c r="BJ33" s="121"/>
      <c r="BK33" s="138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57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</row>
    <row r="34" spans="1:103" x14ac:dyDescent="0.2">
      <c r="A34" s="5" t="s">
        <v>2</v>
      </c>
      <c r="B34" s="5" t="s">
        <v>10</v>
      </c>
      <c r="C34" s="31">
        <f>(C32/C7)^(1/26)-1</f>
        <v>1.6115631665372776E-2</v>
      </c>
      <c r="D34" s="31">
        <f>(D32/D7)^(1/26)-1</f>
        <v>2.3794372579641676E-2</v>
      </c>
      <c r="E34" s="31"/>
      <c r="F34" s="31">
        <f>(F32/F7)^(1/26)-1</f>
        <v>3.0435087220247903E-2</v>
      </c>
      <c r="H34" s="5" t="s">
        <v>10</v>
      </c>
      <c r="I34" s="31">
        <f>(I32/I7)^(1/26)-1</f>
        <v>-7.4142749438965705E-4</v>
      </c>
      <c r="J34" s="31">
        <f>(J32/J7)^(1/26)-1</f>
        <v>-1.0497755441737255E-2</v>
      </c>
      <c r="K34" s="31">
        <f>(K32/K7)^(1/26)-1</f>
        <v>4.6560650222407185E-2</v>
      </c>
      <c r="L34" s="31"/>
      <c r="N34" s="31"/>
      <c r="O34" s="31"/>
      <c r="P34" s="31"/>
      <c r="R34" s="5" t="s">
        <v>10</v>
      </c>
      <c r="S34" s="31">
        <f>(S32/S7)^(1/26)-1</f>
        <v>1.686956672034734E-2</v>
      </c>
      <c r="T34" s="31">
        <f>(T32/T7)^(1/26)-1</f>
        <v>3.4655937578684126E-2</v>
      </c>
      <c r="U34" s="31"/>
      <c r="V34" s="31"/>
      <c r="W34" s="31"/>
      <c r="X34" s="5" t="s">
        <v>10</v>
      </c>
      <c r="Y34" s="31">
        <f>(Y32/Y7)^(1/26)-1</f>
        <v>1.9647851296827001E-2</v>
      </c>
      <c r="Z34" s="31">
        <f>(Z32/Z7)^(1/26)-1</f>
        <v>2.9750945293278042E-2</v>
      </c>
      <c r="AA34" s="31">
        <f>(AA32/AA7)^(1/26)-1</f>
        <v>0</v>
      </c>
      <c r="AC34" s="5" t="s">
        <v>10</v>
      </c>
      <c r="AD34" s="31">
        <f>(AD32/AD7)^(1/26)-1</f>
        <v>1.9917849066627413E-2</v>
      </c>
      <c r="AE34" s="31">
        <f>(AE32/AE7)^(1/26)-1</f>
        <v>2.9061543993938344E-2</v>
      </c>
      <c r="AF34" s="31"/>
      <c r="AH34" s="5" t="s">
        <v>10</v>
      </c>
      <c r="AI34" s="31">
        <f>(AI32/AI7)^(1/26)-1</f>
        <v>1.916165393131064E-2</v>
      </c>
      <c r="AJ34" s="31">
        <f>(AJ32/AJ7)^(1/26)-1</f>
        <v>1.8258707570593558E-2</v>
      </c>
      <c r="AK34" s="31"/>
      <c r="AL34" s="31">
        <f>(AL32/AL7)^(1/26)-1</f>
        <v>1.911987836371587E-2</v>
      </c>
      <c r="AM34" s="31"/>
      <c r="AO34" s="31"/>
      <c r="AP34" s="31"/>
      <c r="AQ34" s="31"/>
      <c r="AR34" s="31"/>
      <c r="AS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 t="s">
        <v>53</v>
      </c>
      <c r="BE34" s="31">
        <f>AVERAGE(BE14:BE32)</f>
        <v>3.0912581578947367E-2</v>
      </c>
      <c r="BF34" s="31">
        <f>AVERAGE(BF14:BF32)</f>
        <v>-3.4869440719320209E-2</v>
      </c>
      <c r="BG34" s="31">
        <f>AVERAGE(BG14:BG32)</f>
        <v>-4.270016832253283E-2</v>
      </c>
      <c r="BH34" s="31">
        <f>AVERAGE(BH14:BH32)</f>
        <v>5.2155899505074356E-2</v>
      </c>
      <c r="BI34" s="31"/>
      <c r="BJ34" s="139" t="s">
        <v>31</v>
      </c>
      <c r="BK34" s="140"/>
      <c r="BL34" s="141"/>
      <c r="BM34" s="141"/>
      <c r="BN34" s="141"/>
      <c r="BO34" s="141"/>
      <c r="BP34" s="141"/>
      <c r="BQ34" s="141"/>
      <c r="BR34" s="141"/>
      <c r="BS34" s="141"/>
      <c r="BT34" s="137" t="s">
        <v>53</v>
      </c>
      <c r="BU34" s="141">
        <f>PRODUCT(BU15:BU32)^(1/18)-1</f>
        <v>2.5392950732270325E-2</v>
      </c>
      <c r="BV34" s="141">
        <f>PRODUCT(BV15:BV32)^(1/18)-1</f>
        <v>2.5793807486583775E-2</v>
      </c>
      <c r="BW34" s="141">
        <f>PRODUCT(BW15:BW32)^(1/18)-1</f>
        <v>2.5593359524894055E-2</v>
      </c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8" t="s">
        <v>53</v>
      </c>
      <c r="CI34" s="92">
        <f>PRODUCT(CI15:CI32)^(1/18)-1</f>
        <v>2.5593931698739691E-2</v>
      </c>
      <c r="CJ34" s="92">
        <f>PRODUCT(CJ15:CJ32)^(1/18)-1</f>
        <v>2.5670380785127955E-2</v>
      </c>
      <c r="CK34" s="92">
        <f>PRODUCT(CK15:CK32)^(1/18)-1</f>
        <v>2.5632155529633716E-2</v>
      </c>
      <c r="CL34" s="54"/>
      <c r="CM34" s="54"/>
      <c r="CN34" s="54"/>
      <c r="CO34" s="54"/>
      <c r="CP34" s="54"/>
      <c r="CQ34" s="54"/>
      <c r="CR34" s="54"/>
      <c r="CS34" s="54"/>
      <c r="CT34" s="54"/>
      <c r="CU34" s="54"/>
      <c r="CV34" s="68" t="s">
        <v>53</v>
      </c>
      <c r="CW34" s="67">
        <f>PRODUCT(CW15:CW32)^(1/18)-1</f>
        <v>2.4704527192992431E-2</v>
      </c>
      <c r="CX34" s="67">
        <f>PRODUCT(CX15:CX32)^(1/18)-1</f>
        <v>2.3889817682544834E-2</v>
      </c>
      <c r="CY34" s="67">
        <f>PRODUCT(CY15:CY32)^(1/18)-1</f>
        <v>2.4297091436908946E-2</v>
      </c>
    </row>
    <row r="35" spans="1:103" x14ac:dyDescent="0.2">
      <c r="BJ35" s="32"/>
      <c r="BK35" s="33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</sheetData>
  <mergeCells count="47">
    <mergeCell ref="AC4:AF4"/>
    <mergeCell ref="X4:AA4"/>
    <mergeCell ref="AH4:AL4"/>
    <mergeCell ref="DA1:DE1"/>
    <mergeCell ref="DA4:DB4"/>
    <mergeCell ref="DA3:DB3"/>
    <mergeCell ref="DA2:DB2"/>
    <mergeCell ref="AN4:AR4"/>
    <mergeCell ref="AT4:AX4"/>
    <mergeCell ref="CR3:CU3"/>
    <mergeCell ref="CW2:CY2"/>
    <mergeCell ref="AT3:AX3"/>
    <mergeCell ref="BL3:BO3"/>
    <mergeCell ref="BP2:BS2"/>
    <mergeCell ref="BP3:BS3"/>
    <mergeCell ref="BZ3:CC3"/>
    <mergeCell ref="CR2:CU2"/>
    <mergeCell ref="CD3:CG3"/>
    <mergeCell ref="BJ1:BW1"/>
    <mergeCell ref="AC1:AF1"/>
    <mergeCell ref="X1:AA1"/>
    <mergeCell ref="AH3:AL3"/>
    <mergeCell ref="CD2:CG2"/>
    <mergeCell ref="X3:AA3"/>
    <mergeCell ref="AC3:AF3"/>
    <mergeCell ref="BU2:BW2"/>
    <mergeCell ref="BX1:CK1"/>
    <mergeCell ref="CN3:CQ3"/>
    <mergeCell ref="CL1:CY1"/>
    <mergeCell ref="BL2:BO2"/>
    <mergeCell ref="BZ2:CC2"/>
    <mergeCell ref="CN2:CQ2"/>
    <mergeCell ref="M1:P1"/>
    <mergeCell ref="M3:P3"/>
    <mergeCell ref="H1:K1"/>
    <mergeCell ref="H3:K3"/>
    <mergeCell ref="B1:F1"/>
    <mergeCell ref="B3:F3"/>
    <mergeCell ref="CI2:CK2"/>
    <mergeCell ref="R1:U1"/>
    <mergeCell ref="R3:U3"/>
    <mergeCell ref="BF3:BI3"/>
    <mergeCell ref="AN1:AR1"/>
    <mergeCell ref="AN3:AR3"/>
    <mergeCell ref="AH1:AL1"/>
    <mergeCell ref="BF1:BI1"/>
    <mergeCell ref="AT1:AX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31" r:id="rId4">
          <objectPr defaultSize="0" autoPict="0" r:id="rId5">
            <anchor moveWithCells="1">
              <from>
                <xdr:col>62</xdr:col>
                <xdr:colOff>28575</xdr:colOff>
                <xdr:row>3</xdr:row>
                <xdr:rowOff>133350</xdr:rowOff>
              </from>
              <to>
                <xdr:col>62</xdr:col>
                <xdr:colOff>2114550</xdr:colOff>
                <xdr:row>3</xdr:row>
                <xdr:rowOff>476250</xdr:rowOff>
              </to>
            </anchor>
          </objectPr>
        </oleObject>
      </mc:Choice>
      <mc:Fallback>
        <oleObject progId="Equation.3" shapeId="1031" r:id="rId4"/>
      </mc:Fallback>
    </mc:AlternateContent>
    <mc:AlternateContent xmlns:mc="http://schemas.openxmlformats.org/markup-compatibility/2006">
      <mc:Choice Requires="x14">
        <oleObject progId="Equation.3" shapeId="1032" r:id="rId6">
          <objectPr defaultSize="0" autoPict="0" r:id="rId7">
            <anchor moveWithCells="1">
              <from>
                <xdr:col>57</xdr:col>
                <xdr:colOff>533400</xdr:colOff>
                <xdr:row>3</xdr:row>
                <xdr:rowOff>114300</xdr:rowOff>
              </from>
              <to>
                <xdr:col>59</xdr:col>
                <xdr:colOff>66675</xdr:colOff>
                <xdr:row>3</xdr:row>
                <xdr:rowOff>495300</xdr:rowOff>
              </to>
            </anchor>
          </objectPr>
        </oleObject>
      </mc:Choice>
      <mc:Fallback>
        <oleObject progId="Equation.3" shapeId="1032" r:id="rId6"/>
      </mc:Fallback>
    </mc:AlternateContent>
    <mc:AlternateContent xmlns:mc="http://schemas.openxmlformats.org/markup-compatibility/2006">
      <mc:Choice Requires="x14">
        <oleObject progId="Equation.3" shapeId="1037" r:id="rId8">
          <objectPr defaultSize="0" autoPict="0" r:id="rId9">
            <anchor moveWithCells="1">
              <from>
                <xdr:col>63</xdr:col>
                <xdr:colOff>76200</xdr:colOff>
                <xdr:row>3</xdr:row>
                <xdr:rowOff>180975</xdr:rowOff>
              </from>
              <to>
                <xdr:col>65</xdr:col>
                <xdr:colOff>523875</xdr:colOff>
                <xdr:row>3</xdr:row>
                <xdr:rowOff>390525</xdr:rowOff>
              </to>
            </anchor>
          </objectPr>
        </oleObject>
      </mc:Choice>
      <mc:Fallback>
        <oleObject progId="Equation.3" shapeId="1037" r:id="rId8"/>
      </mc:Fallback>
    </mc:AlternateContent>
    <mc:AlternateContent xmlns:mc="http://schemas.openxmlformats.org/markup-compatibility/2006">
      <mc:Choice Requires="x14">
        <oleObject progId="Equation.3" shapeId="1038" r:id="rId10">
          <objectPr defaultSize="0" autoPict="0" r:id="rId11">
            <anchor moveWithCells="1">
              <from>
                <xdr:col>68</xdr:col>
                <xdr:colOff>133350</xdr:colOff>
                <xdr:row>3</xdr:row>
                <xdr:rowOff>180975</xdr:rowOff>
              </from>
              <to>
                <xdr:col>68</xdr:col>
                <xdr:colOff>476250</xdr:colOff>
                <xdr:row>3</xdr:row>
                <xdr:rowOff>333375</xdr:rowOff>
              </to>
            </anchor>
          </objectPr>
        </oleObject>
      </mc:Choice>
      <mc:Fallback>
        <oleObject progId="Equation.3" shapeId="1038" r:id="rId10"/>
      </mc:Fallback>
    </mc:AlternateContent>
    <mc:AlternateContent xmlns:mc="http://schemas.openxmlformats.org/markup-compatibility/2006">
      <mc:Choice Requires="x14">
        <oleObject progId="Equation.3" shapeId="1039" r:id="rId12">
          <objectPr defaultSize="0" autoPict="0" r:id="rId13">
            <anchor moveWithCells="1">
              <from>
                <xdr:col>76</xdr:col>
                <xdr:colOff>95250</xdr:colOff>
                <xdr:row>3</xdr:row>
                <xdr:rowOff>85725</xdr:rowOff>
              </from>
              <to>
                <xdr:col>76</xdr:col>
                <xdr:colOff>1666875</xdr:colOff>
                <xdr:row>3</xdr:row>
                <xdr:rowOff>428625</xdr:rowOff>
              </to>
            </anchor>
          </objectPr>
        </oleObject>
      </mc:Choice>
      <mc:Fallback>
        <oleObject progId="Equation.3" shapeId="1039" r:id="rId12"/>
      </mc:Fallback>
    </mc:AlternateContent>
    <mc:AlternateContent xmlns:mc="http://schemas.openxmlformats.org/markup-compatibility/2006">
      <mc:Choice Requires="x14">
        <oleObject progId="Equation.3" shapeId="1041" r:id="rId14">
          <objectPr defaultSize="0" autoPict="0" r:id="rId11">
            <anchor moveWithCells="1">
              <from>
                <xdr:col>81</xdr:col>
                <xdr:colOff>123825</xdr:colOff>
                <xdr:row>3</xdr:row>
                <xdr:rowOff>104775</xdr:rowOff>
              </from>
              <to>
                <xdr:col>81</xdr:col>
                <xdr:colOff>466725</xdr:colOff>
                <xdr:row>3</xdr:row>
                <xdr:rowOff>257175</xdr:rowOff>
              </to>
            </anchor>
          </objectPr>
        </oleObject>
      </mc:Choice>
      <mc:Fallback>
        <oleObject progId="Equation.3" shapeId="1041" r:id="rId14"/>
      </mc:Fallback>
    </mc:AlternateContent>
    <mc:AlternateContent xmlns:mc="http://schemas.openxmlformats.org/markup-compatibility/2006">
      <mc:Choice Requires="x14">
        <oleObject progId="Equation.3" shapeId="1042" r:id="rId15">
          <objectPr defaultSize="0" autoPict="0" r:id="rId16">
            <anchor moveWithCells="1">
              <from>
                <xdr:col>77</xdr:col>
                <xdr:colOff>381000</xdr:colOff>
                <xdr:row>3</xdr:row>
                <xdr:rowOff>142875</xdr:rowOff>
              </from>
              <to>
                <xdr:col>80</xdr:col>
                <xdr:colOff>209550</xdr:colOff>
                <xdr:row>3</xdr:row>
                <xdr:rowOff>352425</xdr:rowOff>
              </to>
            </anchor>
          </objectPr>
        </oleObject>
      </mc:Choice>
      <mc:Fallback>
        <oleObject progId="Equation.3" shapeId="1042" r:id="rId15"/>
      </mc:Fallback>
    </mc:AlternateContent>
    <mc:AlternateContent xmlns:mc="http://schemas.openxmlformats.org/markup-compatibility/2006">
      <mc:Choice Requires="x14">
        <oleObject progId="Equation.3" shapeId="1044" r:id="rId17">
          <objectPr defaultSize="0" autoPict="0" r:id="rId11">
            <anchor moveWithCells="1">
              <from>
                <xdr:col>95</xdr:col>
                <xdr:colOff>581025</xdr:colOff>
                <xdr:row>3</xdr:row>
                <xdr:rowOff>104775</xdr:rowOff>
              </from>
              <to>
                <xdr:col>96</xdr:col>
                <xdr:colOff>285750</xdr:colOff>
                <xdr:row>3</xdr:row>
                <xdr:rowOff>257175</xdr:rowOff>
              </to>
            </anchor>
          </objectPr>
        </oleObject>
      </mc:Choice>
      <mc:Fallback>
        <oleObject progId="Equation.3" shapeId="1044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105"/>
  <sheetViews>
    <sheetView zoomScaleNormal="100" workbookViewId="0">
      <pane xSplit="2" ySplit="5" topLeftCell="AX6" activePane="bottomRight" state="frozen"/>
      <selection pane="topRight" activeCell="C1" sqref="C1"/>
      <selection pane="bottomLeft" activeCell="A6" sqref="A6"/>
      <selection pane="bottomRight" activeCell="BK14" sqref="BK14"/>
    </sheetView>
  </sheetViews>
  <sheetFormatPr baseColWidth="10" defaultColWidth="8.85546875" defaultRowHeight="12.75" x14ac:dyDescent="0.2"/>
  <cols>
    <col min="1" max="1" width="18.140625" style="5" customWidth="1"/>
    <col min="2" max="15" width="9.140625" style="5" customWidth="1"/>
    <col min="16" max="16" width="9.5703125" style="5" bestFit="1" customWidth="1"/>
    <col min="17" max="51" width="9.140625" style="5" customWidth="1"/>
    <col min="52" max="52" width="13.140625" style="5" customWidth="1"/>
    <col min="53" max="53" width="13.42578125" style="5" customWidth="1"/>
    <col min="54" max="54" width="13.5703125" style="5" customWidth="1"/>
    <col min="55" max="56" width="9.140625" style="5" customWidth="1"/>
    <col min="57" max="57" width="10.42578125" style="5" customWidth="1"/>
    <col min="58" max="61" width="9.140625" style="5" customWidth="1"/>
    <col min="62" max="62" width="9.140625" style="4" customWidth="1"/>
    <col min="63" max="63" width="30.85546875" style="8" customWidth="1"/>
    <col min="64" max="64" width="11.28515625" style="5" bestFit="1" customWidth="1"/>
    <col min="65" max="67" width="9.140625" style="5" customWidth="1"/>
    <col min="68" max="68" width="11.28515625" style="5" bestFit="1" customWidth="1"/>
    <col min="69" max="72" width="9.140625" style="5" customWidth="1"/>
    <col min="73" max="73" width="9.85546875" style="5" customWidth="1"/>
    <col min="74" max="76" width="9.140625" style="5" customWidth="1"/>
    <col min="77" max="77" width="31.7109375" style="5" customWidth="1"/>
    <col min="78" max="78" width="11.28515625" style="5" bestFit="1" customWidth="1"/>
    <col min="79" max="81" width="9.140625" style="5" customWidth="1"/>
    <col min="82" max="82" width="11.28515625" style="5" bestFit="1" customWidth="1"/>
    <col min="83" max="86" width="9.140625" style="5" customWidth="1"/>
    <col min="87" max="87" width="9.7109375" style="5" customWidth="1"/>
    <col min="88" max="91" width="9.140625" style="5" customWidth="1"/>
    <col min="92" max="92" width="11.140625" style="5" customWidth="1"/>
    <col min="93" max="93" width="10.28515625" style="5" customWidth="1"/>
    <col min="94" max="94" width="9.28515625" style="5" customWidth="1"/>
    <col min="95" max="95" width="10.5703125" style="5" customWidth="1"/>
    <col min="96" max="100" width="9.140625" style="5" customWidth="1"/>
    <col min="101" max="101" width="9.85546875" style="5" customWidth="1"/>
    <col min="102" max="119" width="9.140625" style="5" customWidth="1"/>
  </cols>
  <sheetData>
    <row r="1" spans="1:109" ht="77.25" customHeight="1" x14ac:dyDescent="0.2">
      <c r="A1" s="9" t="s">
        <v>27</v>
      </c>
      <c r="B1" s="152" t="s">
        <v>20</v>
      </c>
      <c r="C1" s="152"/>
      <c r="D1" s="152"/>
      <c r="E1" s="152"/>
      <c r="F1" s="152"/>
      <c r="G1" s="12"/>
      <c r="H1" s="152" t="s">
        <v>14</v>
      </c>
      <c r="I1" s="152"/>
      <c r="J1" s="152"/>
      <c r="K1" s="152"/>
      <c r="L1" s="12"/>
      <c r="M1" s="152" t="s">
        <v>14</v>
      </c>
      <c r="N1" s="152"/>
      <c r="O1" s="152"/>
      <c r="P1" s="152"/>
      <c r="Q1" s="12"/>
      <c r="R1" s="152" t="s">
        <v>13</v>
      </c>
      <c r="S1" s="152"/>
      <c r="T1" s="152"/>
      <c r="U1" s="152"/>
      <c r="V1" s="12"/>
      <c r="W1" s="12"/>
      <c r="X1" s="152" t="s">
        <v>12</v>
      </c>
      <c r="Y1" s="152"/>
      <c r="Z1" s="152"/>
      <c r="AA1" s="152"/>
      <c r="AB1" s="12"/>
      <c r="AC1" s="152" t="s">
        <v>58</v>
      </c>
      <c r="AD1" s="152"/>
      <c r="AE1" s="152"/>
      <c r="AF1" s="152"/>
      <c r="AG1" s="12"/>
      <c r="AH1" s="152" t="s">
        <v>57</v>
      </c>
      <c r="AI1" s="152"/>
      <c r="AJ1" s="152"/>
      <c r="AK1" s="152"/>
      <c r="AL1" s="152"/>
      <c r="AM1" s="12"/>
      <c r="AN1" s="152" t="s">
        <v>63</v>
      </c>
      <c r="AO1" s="152"/>
      <c r="AP1" s="152"/>
      <c r="AQ1" s="152"/>
      <c r="AR1" s="152"/>
      <c r="AS1" s="12"/>
      <c r="AT1" s="152" t="s">
        <v>56</v>
      </c>
      <c r="AU1" s="152"/>
      <c r="AV1" s="152"/>
      <c r="AW1" s="152"/>
      <c r="AX1" s="152"/>
      <c r="AY1" s="12"/>
      <c r="AZ1" s="9" t="s">
        <v>18</v>
      </c>
      <c r="BA1" s="9" t="s">
        <v>16</v>
      </c>
      <c r="BB1" s="9" t="s">
        <v>17</v>
      </c>
      <c r="BC1" s="12"/>
      <c r="BD1" s="12"/>
      <c r="BE1" s="9" t="s">
        <v>21</v>
      </c>
      <c r="BF1" s="152" t="s">
        <v>55</v>
      </c>
      <c r="BG1" s="152"/>
      <c r="BH1" s="152"/>
      <c r="BI1" s="152"/>
      <c r="BJ1" s="157" t="s">
        <v>48</v>
      </c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9" t="s">
        <v>49</v>
      </c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61" t="s">
        <v>46</v>
      </c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DA1" s="164" t="s">
        <v>11</v>
      </c>
      <c r="DB1" s="164"/>
      <c r="DC1" s="164"/>
      <c r="DD1" s="164"/>
      <c r="DE1" s="164"/>
    </row>
    <row r="2" spans="1:109" ht="14.25" x14ac:dyDescent="0.2">
      <c r="AA2" s="13"/>
      <c r="BJ2" s="121"/>
      <c r="BK2" s="122" t="s">
        <v>47</v>
      </c>
      <c r="BL2" s="158" t="s">
        <v>80</v>
      </c>
      <c r="BM2" s="158"/>
      <c r="BN2" s="158"/>
      <c r="BO2" s="158"/>
      <c r="BP2" s="158" t="s">
        <v>38</v>
      </c>
      <c r="BQ2" s="158"/>
      <c r="BR2" s="158"/>
      <c r="BS2" s="158"/>
      <c r="BT2" s="123"/>
      <c r="BU2" s="158" t="s">
        <v>50</v>
      </c>
      <c r="BV2" s="158"/>
      <c r="BW2" s="158"/>
      <c r="BX2" s="78"/>
      <c r="BY2" s="95" t="s">
        <v>47</v>
      </c>
      <c r="BZ2" s="151" t="s">
        <v>79</v>
      </c>
      <c r="CA2" s="151"/>
      <c r="CB2" s="151"/>
      <c r="CC2" s="151"/>
      <c r="CD2" s="151" t="s">
        <v>42</v>
      </c>
      <c r="CE2" s="151"/>
      <c r="CF2" s="151"/>
      <c r="CG2" s="151"/>
      <c r="CH2" s="78"/>
      <c r="CI2" s="151" t="s">
        <v>50</v>
      </c>
      <c r="CJ2" s="151"/>
      <c r="CK2" s="151"/>
      <c r="CL2" s="57"/>
      <c r="CM2" s="54"/>
      <c r="CN2" s="162" t="s">
        <v>78</v>
      </c>
      <c r="CO2" s="162"/>
      <c r="CP2" s="162"/>
      <c r="CQ2" s="162"/>
      <c r="CR2" s="155" t="s">
        <v>38</v>
      </c>
      <c r="CS2" s="155"/>
      <c r="CT2" s="155"/>
      <c r="CU2" s="155"/>
      <c r="CV2" s="54"/>
      <c r="CW2" s="155" t="s">
        <v>50</v>
      </c>
      <c r="CX2" s="155"/>
      <c r="CY2" s="155"/>
      <c r="DA2" s="166"/>
      <c r="DB2" s="166"/>
      <c r="DC2" s="14" t="s">
        <v>0</v>
      </c>
      <c r="DD2" s="14" t="s">
        <v>1</v>
      </c>
      <c r="DE2" s="14" t="s">
        <v>37</v>
      </c>
    </row>
    <row r="3" spans="1:109" ht="77.25" customHeight="1" x14ac:dyDescent="0.2">
      <c r="B3" s="153" t="s">
        <v>24</v>
      </c>
      <c r="C3" s="153"/>
      <c r="D3" s="153"/>
      <c r="E3" s="153"/>
      <c r="F3" s="153"/>
      <c r="H3" s="153" t="s">
        <v>22</v>
      </c>
      <c r="I3" s="153"/>
      <c r="J3" s="153"/>
      <c r="K3" s="153"/>
      <c r="M3" s="153" t="s">
        <v>23</v>
      </c>
      <c r="N3" s="153"/>
      <c r="O3" s="153"/>
      <c r="P3" s="153"/>
      <c r="R3" s="153" t="s">
        <v>15</v>
      </c>
      <c r="S3" s="153"/>
      <c r="T3" s="153"/>
      <c r="U3" s="153"/>
      <c r="X3" s="153" t="s">
        <v>15</v>
      </c>
      <c r="Y3" s="153"/>
      <c r="Z3" s="153"/>
      <c r="AA3" s="153"/>
      <c r="AC3" s="153" t="s">
        <v>15</v>
      </c>
      <c r="AD3" s="153"/>
      <c r="AE3" s="153"/>
      <c r="AF3" s="153"/>
      <c r="AH3" s="153" t="s">
        <v>19</v>
      </c>
      <c r="AI3" s="153"/>
      <c r="AJ3" s="153"/>
      <c r="AK3" s="153"/>
      <c r="AL3" s="153"/>
      <c r="AN3" s="153" t="s">
        <v>19</v>
      </c>
      <c r="AO3" s="153"/>
      <c r="AP3" s="153"/>
      <c r="AQ3" s="153"/>
      <c r="AR3" s="153"/>
      <c r="AT3" s="169" t="s">
        <v>15</v>
      </c>
      <c r="AU3" s="169"/>
      <c r="AV3" s="169"/>
      <c r="AW3" s="169"/>
      <c r="AX3" s="169"/>
      <c r="BE3" s="12" t="s">
        <v>30</v>
      </c>
      <c r="BF3" s="154" t="s">
        <v>30</v>
      </c>
      <c r="BG3" s="154"/>
      <c r="BH3" s="154"/>
      <c r="BI3" s="154"/>
      <c r="BJ3" s="124"/>
      <c r="BK3" s="125"/>
      <c r="BL3" s="170" t="s">
        <v>25</v>
      </c>
      <c r="BM3" s="170"/>
      <c r="BN3" s="170"/>
      <c r="BO3" s="170"/>
      <c r="BP3" s="170" t="s">
        <v>25</v>
      </c>
      <c r="BQ3" s="170"/>
      <c r="BR3" s="170"/>
      <c r="BS3" s="170"/>
      <c r="BT3" s="124"/>
      <c r="BU3" s="126" t="s">
        <v>51</v>
      </c>
      <c r="BV3" s="126" t="s">
        <v>52</v>
      </c>
      <c r="BW3" s="126" t="s">
        <v>54</v>
      </c>
      <c r="BX3" s="79"/>
      <c r="BY3" s="79"/>
      <c r="BZ3" s="156" t="s">
        <v>25</v>
      </c>
      <c r="CA3" s="156"/>
      <c r="CB3" s="156"/>
      <c r="CC3" s="156"/>
      <c r="CD3" s="156" t="s">
        <v>25</v>
      </c>
      <c r="CE3" s="156"/>
      <c r="CF3" s="156"/>
      <c r="CG3" s="156"/>
      <c r="CH3" s="79"/>
      <c r="CI3" s="80" t="s">
        <v>51</v>
      </c>
      <c r="CJ3" s="80" t="s">
        <v>52</v>
      </c>
      <c r="CK3" s="80" t="s">
        <v>54</v>
      </c>
      <c r="CL3" s="55"/>
      <c r="CM3" s="55"/>
      <c r="CN3" s="160" t="s">
        <v>25</v>
      </c>
      <c r="CO3" s="160"/>
      <c r="CP3" s="160"/>
      <c r="CQ3" s="160"/>
      <c r="CR3" s="168" t="s">
        <v>25</v>
      </c>
      <c r="CS3" s="168"/>
      <c r="CT3" s="168"/>
      <c r="CU3" s="168"/>
      <c r="CV3" s="55"/>
      <c r="CW3" s="56" t="s">
        <v>51</v>
      </c>
      <c r="CX3" s="56" t="s">
        <v>52</v>
      </c>
      <c r="CY3" s="56" t="s">
        <v>54</v>
      </c>
      <c r="DA3" s="153" t="s">
        <v>5</v>
      </c>
      <c r="DB3" s="153"/>
      <c r="DC3" s="15">
        <v>12</v>
      </c>
      <c r="DD3" s="15">
        <v>10</v>
      </c>
      <c r="DE3" s="15"/>
    </row>
    <row r="4" spans="1:109" ht="43.5" customHeight="1" x14ac:dyDescent="0.35">
      <c r="A4" s="1" t="s">
        <v>39</v>
      </c>
      <c r="X4" s="163" t="s">
        <v>60</v>
      </c>
      <c r="Y4" s="163"/>
      <c r="Z4" s="163"/>
      <c r="AA4" s="163"/>
      <c r="AC4" s="163" t="s">
        <v>74</v>
      </c>
      <c r="AD4" s="163"/>
      <c r="AE4" s="163"/>
      <c r="AF4" s="163"/>
      <c r="AH4" s="163" t="s">
        <v>76</v>
      </c>
      <c r="AI4" s="163"/>
      <c r="AJ4" s="163"/>
      <c r="AK4" s="163"/>
      <c r="AL4" s="163"/>
      <c r="AN4" s="163" t="s">
        <v>61</v>
      </c>
      <c r="AO4" s="163"/>
      <c r="AP4" s="163"/>
      <c r="AQ4" s="163"/>
      <c r="AR4" s="163"/>
      <c r="AT4" s="167" t="s">
        <v>33</v>
      </c>
      <c r="AU4" s="167"/>
      <c r="AV4" s="167"/>
      <c r="AW4" s="167"/>
      <c r="AX4" s="167"/>
      <c r="AY4" s="10"/>
      <c r="AZ4" s="11" t="s">
        <v>34</v>
      </c>
      <c r="BA4" s="11" t="s">
        <v>35</v>
      </c>
      <c r="BB4" s="11" t="s">
        <v>36</v>
      </c>
      <c r="BE4" s="16" t="s">
        <v>62</v>
      </c>
      <c r="BF4" s="17"/>
      <c r="BG4" s="17"/>
      <c r="BH4" s="17"/>
      <c r="BI4" s="4"/>
      <c r="BJ4" s="121"/>
      <c r="BK4" s="122"/>
      <c r="BL4" s="127"/>
      <c r="BM4" s="127"/>
      <c r="BN4" s="127"/>
      <c r="BO4" s="121"/>
      <c r="BP4" s="127"/>
      <c r="BQ4" s="127"/>
      <c r="BR4" s="127"/>
      <c r="BS4" s="121"/>
      <c r="BT4" s="121"/>
      <c r="BU4" s="121"/>
      <c r="BV4" s="121"/>
      <c r="BW4" s="121"/>
      <c r="BX4" s="77"/>
      <c r="BY4" s="77"/>
      <c r="BZ4" s="81"/>
      <c r="CA4" s="81"/>
      <c r="CB4" s="81"/>
      <c r="CC4" s="77"/>
      <c r="CD4" s="81"/>
      <c r="CE4" s="81"/>
      <c r="CF4" s="81"/>
      <c r="CG4" s="77"/>
      <c r="CH4" s="77"/>
      <c r="CI4" s="77"/>
      <c r="CJ4" s="77"/>
      <c r="CK4" s="77"/>
      <c r="CL4" s="57"/>
      <c r="CM4" s="54"/>
      <c r="CN4" s="69"/>
      <c r="CO4" s="69"/>
      <c r="CP4" s="69"/>
      <c r="CQ4" s="70"/>
      <c r="CR4" s="58"/>
      <c r="CS4" s="58"/>
      <c r="CT4" s="58"/>
      <c r="CU4" s="57"/>
      <c r="CV4" s="57"/>
      <c r="CW4" s="57"/>
      <c r="CX4" s="57"/>
      <c r="CY4" s="57"/>
      <c r="CZ4" s="4"/>
      <c r="DA4" s="165" t="s">
        <v>6</v>
      </c>
      <c r="DB4" s="165"/>
      <c r="DC4" s="18">
        <v>2</v>
      </c>
      <c r="DD4" s="18">
        <v>2</v>
      </c>
      <c r="DE4" s="18"/>
    </row>
    <row r="5" spans="1:109" x14ac:dyDescent="0.2">
      <c r="B5" s="19"/>
      <c r="C5" s="19" t="s">
        <v>0</v>
      </c>
      <c r="D5" s="19" t="s">
        <v>1</v>
      </c>
      <c r="E5" s="19" t="s">
        <v>37</v>
      </c>
      <c r="F5" s="19" t="s">
        <v>9</v>
      </c>
      <c r="H5" s="19"/>
      <c r="I5" s="19" t="s">
        <v>0</v>
      </c>
      <c r="J5" s="19" t="s">
        <v>1</v>
      </c>
      <c r="K5" s="19" t="s">
        <v>37</v>
      </c>
      <c r="L5" s="8"/>
      <c r="M5" s="19"/>
      <c r="N5" s="19" t="s">
        <v>0</v>
      </c>
      <c r="O5" s="19" t="s">
        <v>1</v>
      </c>
      <c r="P5" s="19" t="s">
        <v>37</v>
      </c>
      <c r="Q5" s="8"/>
      <c r="R5" s="19"/>
      <c r="S5" s="19" t="s">
        <v>0</v>
      </c>
      <c r="T5" s="19" t="s">
        <v>1</v>
      </c>
      <c r="U5" s="19" t="s">
        <v>37</v>
      </c>
      <c r="V5" s="8"/>
      <c r="W5" s="8"/>
      <c r="X5" s="11"/>
      <c r="Y5" s="11" t="s">
        <v>0</v>
      </c>
      <c r="Z5" s="11" t="s">
        <v>1</v>
      </c>
      <c r="AA5" s="19" t="s">
        <v>37</v>
      </c>
      <c r="AB5" s="8"/>
      <c r="AC5" s="19"/>
      <c r="AD5" s="19" t="s">
        <v>0</v>
      </c>
      <c r="AE5" s="19" t="s">
        <v>1</v>
      </c>
      <c r="AF5" s="19" t="s">
        <v>37</v>
      </c>
      <c r="AG5" s="8"/>
      <c r="AH5" s="19"/>
      <c r="AI5" s="19" t="s">
        <v>0</v>
      </c>
      <c r="AJ5" s="19" t="s">
        <v>1</v>
      </c>
      <c r="AK5" s="19" t="s">
        <v>32</v>
      </c>
      <c r="AL5" s="19" t="s">
        <v>9</v>
      </c>
      <c r="AM5" s="7"/>
      <c r="AN5" s="19"/>
      <c r="AO5" s="19" t="s">
        <v>0</v>
      </c>
      <c r="AP5" s="19" t="s">
        <v>1</v>
      </c>
      <c r="AQ5" s="19" t="s">
        <v>37</v>
      </c>
      <c r="AR5" s="19" t="s">
        <v>9</v>
      </c>
      <c r="AS5" s="7"/>
      <c r="AT5" s="19"/>
      <c r="AU5" s="19" t="s">
        <v>0</v>
      </c>
      <c r="AV5" s="19" t="s">
        <v>1</v>
      </c>
      <c r="AW5" s="19" t="s">
        <v>37</v>
      </c>
      <c r="AX5" s="19" t="s">
        <v>9</v>
      </c>
      <c r="AY5" s="4"/>
      <c r="AZ5" s="4"/>
      <c r="BA5" s="4"/>
      <c r="BB5" s="4"/>
      <c r="BC5" s="4"/>
      <c r="BD5" s="4"/>
      <c r="BF5" s="14" t="s">
        <v>0</v>
      </c>
      <c r="BG5" s="14" t="s">
        <v>1</v>
      </c>
      <c r="BH5" s="14" t="s">
        <v>37</v>
      </c>
      <c r="BI5" s="4"/>
      <c r="BJ5" s="128"/>
      <c r="BK5" s="129" t="s">
        <v>28</v>
      </c>
      <c r="BL5" s="129" t="s">
        <v>0</v>
      </c>
      <c r="BM5" s="129" t="s">
        <v>1</v>
      </c>
      <c r="BN5" s="129" t="s">
        <v>37</v>
      </c>
      <c r="BO5" s="129" t="s">
        <v>9</v>
      </c>
      <c r="BP5" s="129" t="s">
        <v>0</v>
      </c>
      <c r="BQ5" s="129" t="s">
        <v>1</v>
      </c>
      <c r="BR5" s="129" t="s">
        <v>37</v>
      </c>
      <c r="BS5" s="129" t="s">
        <v>9</v>
      </c>
      <c r="BT5" s="129"/>
      <c r="BU5" s="129" t="s">
        <v>9</v>
      </c>
      <c r="BV5" s="129" t="s">
        <v>9</v>
      </c>
      <c r="BW5" s="129" t="s">
        <v>9</v>
      </c>
      <c r="BX5" s="83"/>
      <c r="BY5" s="83"/>
      <c r="BZ5" s="83" t="s">
        <v>0</v>
      </c>
      <c r="CA5" s="83" t="s">
        <v>1</v>
      </c>
      <c r="CB5" s="83" t="s">
        <v>37</v>
      </c>
      <c r="CC5" s="83" t="s">
        <v>9</v>
      </c>
      <c r="CD5" s="83" t="s">
        <v>0</v>
      </c>
      <c r="CE5" s="83" t="s">
        <v>1</v>
      </c>
      <c r="CF5" s="83" t="s">
        <v>37</v>
      </c>
      <c r="CG5" s="83" t="s">
        <v>9</v>
      </c>
      <c r="CH5" s="96"/>
      <c r="CI5" s="83" t="s">
        <v>9</v>
      </c>
      <c r="CJ5" s="83" t="s">
        <v>9</v>
      </c>
      <c r="CK5" s="83" t="s">
        <v>9</v>
      </c>
      <c r="CL5" s="59"/>
      <c r="CM5" s="59" t="s">
        <v>28</v>
      </c>
      <c r="CN5" s="71" t="s">
        <v>0</v>
      </c>
      <c r="CO5" s="71" t="s">
        <v>1</v>
      </c>
      <c r="CP5" s="71" t="s">
        <v>37</v>
      </c>
      <c r="CQ5" s="71" t="s">
        <v>9</v>
      </c>
      <c r="CR5" s="60" t="s">
        <v>0</v>
      </c>
      <c r="CS5" s="60" t="s">
        <v>1</v>
      </c>
      <c r="CT5" s="60" t="s">
        <v>37</v>
      </c>
      <c r="CU5" s="60" t="s">
        <v>9</v>
      </c>
      <c r="CV5" s="60"/>
      <c r="CW5" s="60" t="s">
        <v>9</v>
      </c>
      <c r="CX5" s="60" t="s">
        <v>9</v>
      </c>
      <c r="CY5" s="60" t="s">
        <v>9</v>
      </c>
      <c r="CZ5" s="7"/>
      <c r="DA5" s="14" t="s">
        <v>4</v>
      </c>
      <c r="DB5" s="14"/>
      <c r="DC5" s="20">
        <f>DC4/DC3</f>
        <v>0.16666666666666666</v>
      </c>
      <c r="DD5" s="20">
        <f>DD4/DD3</f>
        <v>0.2</v>
      </c>
      <c r="DE5" s="20">
        <v>0</v>
      </c>
    </row>
    <row r="6" spans="1:109" ht="14.25" x14ac:dyDescent="0.2">
      <c r="B6" s="10"/>
      <c r="C6" s="17"/>
      <c r="D6" s="17"/>
      <c r="E6" s="17"/>
      <c r="F6" s="21"/>
      <c r="I6" s="17"/>
      <c r="J6" s="17"/>
      <c r="K6" s="17"/>
      <c r="L6" s="21"/>
      <c r="N6" s="17"/>
      <c r="O6" s="17"/>
      <c r="P6" s="17"/>
      <c r="R6" s="10"/>
      <c r="S6" s="17"/>
      <c r="T6" s="17"/>
      <c r="U6" s="17"/>
      <c r="V6" s="4"/>
      <c r="W6" s="4" t="s">
        <v>3</v>
      </c>
      <c r="X6" s="4">
        <v>1979</v>
      </c>
      <c r="Y6" s="23">
        <f>S7/(DC5+S34)</f>
        <v>77558.154147066656</v>
      </c>
      <c r="Z6" s="23">
        <f>T7/(DD5+T34)</f>
        <v>1807.9294321897955</v>
      </c>
      <c r="AA6" s="23">
        <v>70000</v>
      </c>
      <c r="AB6" s="35"/>
      <c r="AC6" s="4">
        <v>1979</v>
      </c>
      <c r="AD6" s="23"/>
      <c r="AE6" s="23"/>
      <c r="AF6" s="23"/>
      <c r="AH6" s="4">
        <v>1979</v>
      </c>
      <c r="AI6" s="23"/>
      <c r="AJ6" s="23"/>
      <c r="AK6" s="23"/>
      <c r="AL6" s="23"/>
      <c r="AM6" s="23"/>
      <c r="AN6" s="4">
        <v>1979</v>
      </c>
      <c r="AO6" s="23"/>
      <c r="AP6" s="23"/>
      <c r="AQ6" s="23"/>
      <c r="AR6" s="23"/>
      <c r="AS6" s="23"/>
      <c r="AT6" s="4">
        <v>1979</v>
      </c>
      <c r="AU6" s="23"/>
      <c r="AV6" s="23"/>
      <c r="AW6" s="23"/>
      <c r="AX6" s="23"/>
      <c r="AY6" s="23"/>
      <c r="AZ6" s="23"/>
      <c r="BA6" s="23"/>
      <c r="BB6" s="23"/>
      <c r="BC6" s="23"/>
      <c r="BD6" s="4">
        <v>1979</v>
      </c>
      <c r="BE6" s="23"/>
      <c r="BJ6" s="121">
        <v>1979</v>
      </c>
      <c r="BK6" s="130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77">
        <v>1979</v>
      </c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57">
        <v>1979</v>
      </c>
      <c r="CM6" s="61"/>
      <c r="CN6" s="72"/>
      <c r="CO6" s="72"/>
      <c r="CP6" s="72"/>
      <c r="CQ6" s="72"/>
      <c r="CR6" s="54"/>
      <c r="CS6" s="54"/>
      <c r="CT6" s="54"/>
      <c r="CU6" s="54"/>
      <c r="CV6" s="54"/>
      <c r="CW6" s="54"/>
      <c r="CX6" s="54"/>
      <c r="CY6" s="54"/>
    </row>
    <row r="7" spans="1:109" x14ac:dyDescent="0.2">
      <c r="B7" s="5">
        <v>1980</v>
      </c>
      <c r="C7" s="24">
        <v>18044.046919924145</v>
      </c>
      <c r="D7" s="24">
        <v>768.47598947819165</v>
      </c>
      <c r="E7" s="24">
        <v>0</v>
      </c>
      <c r="F7" s="24">
        <v>23569</v>
      </c>
      <c r="G7" s="28"/>
      <c r="H7" s="5">
        <v>1980</v>
      </c>
      <c r="I7" s="26">
        <f>Manufacturing!I7</f>
        <v>100.5084870979521</v>
      </c>
      <c r="J7" s="26">
        <f>Manufacturing!J7</f>
        <v>127.92495069559189</v>
      </c>
      <c r="K7" s="26">
        <f>Manufacturing!K7</f>
        <v>78.791459509885399</v>
      </c>
      <c r="L7" s="26"/>
      <c r="M7" s="5">
        <v>1980</v>
      </c>
      <c r="R7" s="5">
        <v>1980</v>
      </c>
      <c r="S7" s="28">
        <f>100*C7/I7</f>
        <v>17952.759454372284</v>
      </c>
      <c r="T7" s="28">
        <f>100*D7/J7</f>
        <v>600.72408494168155</v>
      </c>
      <c r="U7" s="28">
        <f>100*E7/K7</f>
        <v>0</v>
      </c>
      <c r="V7" s="28"/>
      <c r="W7" s="28"/>
      <c r="X7" s="5">
        <v>1980</v>
      </c>
      <c r="Y7" s="24">
        <f t="shared" ref="Y7:Y32" si="0">Y6+S7-DC$5*(S7/2+Y6)</f>
        <v>81088.491289063473</v>
      </c>
      <c r="Z7" s="24">
        <f t="shared" ref="Z7:Z32" si="1">Z6+T7-DD$5*(T7/2+Z6)</f>
        <v>1986.9952221993499</v>
      </c>
      <c r="AA7" s="24">
        <f t="shared" ref="AA7:AA32" si="2">AA6+U7-DE$5*(U7/2+AA6)</f>
        <v>70000</v>
      </c>
      <c r="AB7" s="35"/>
      <c r="AC7" s="5">
        <v>1980</v>
      </c>
      <c r="AD7" s="24">
        <f t="shared" ref="AD7:AD32" si="3">DC$5*(S7/2+Y6)</f>
        <v>14422.422312375465</v>
      </c>
      <c r="AE7" s="24">
        <f t="shared" ref="AE7:AE32" si="4">DD$5*(T7/2+Z6)</f>
        <v>421.65829493212726</v>
      </c>
      <c r="AF7" s="24">
        <f t="shared" ref="AF7:AF32" si="5">DE$5*(U7/2+AA6)</f>
        <v>0</v>
      </c>
      <c r="AH7" s="5">
        <v>1980</v>
      </c>
      <c r="AI7" s="24">
        <f t="shared" ref="AI7:AI32" si="6">AD7*I7/100</f>
        <v>14495.758469046059</v>
      </c>
      <c r="AJ7" s="24">
        <f t="shared" ref="AJ7:AJ32" si="7">AE7*J7/100</f>
        <v>539.40616589579724</v>
      </c>
      <c r="AK7" s="24">
        <f t="shared" ref="AK7:AK32" si="8">AF7*K7/100</f>
        <v>0</v>
      </c>
      <c r="AL7" s="24">
        <f>AI7+AJ7+AK7</f>
        <v>15035.164634941857</v>
      </c>
      <c r="AM7" s="24"/>
      <c r="AN7" s="5">
        <v>1980</v>
      </c>
      <c r="AO7" s="24">
        <f t="shared" ref="AO7:AQ8" si="9">((Y7+Y6)/2)*I7/100</f>
        <v>79726.671579753325</v>
      </c>
      <c r="AP7" s="24">
        <f t="shared" si="9"/>
        <v>2427.3277465310875</v>
      </c>
      <c r="AQ7" s="24">
        <f t="shared" si="9"/>
        <v>55154.02165691978</v>
      </c>
      <c r="AR7" s="24">
        <f t="shared" ref="AR7:AR32" si="10">AO7+AP7+AQ7</f>
        <v>137308.02098320419</v>
      </c>
      <c r="AS7" s="24"/>
      <c r="AT7" s="5">
        <v>1980</v>
      </c>
      <c r="AU7" s="24"/>
      <c r="AV7" s="24"/>
      <c r="AW7" s="24"/>
      <c r="AX7" s="24"/>
      <c r="AY7" s="24"/>
      <c r="AZ7" s="24"/>
      <c r="BA7" s="24"/>
      <c r="BB7" s="24"/>
      <c r="BC7" s="24"/>
      <c r="BD7" s="5">
        <v>1980</v>
      </c>
      <c r="BE7" s="24"/>
      <c r="BF7" s="24"/>
      <c r="BG7" s="24"/>
      <c r="BH7" s="24"/>
      <c r="BI7" s="24"/>
      <c r="BJ7" s="123">
        <v>1980</v>
      </c>
      <c r="BK7" s="131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78">
        <v>1980</v>
      </c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54">
        <v>1980</v>
      </c>
      <c r="CM7" s="62"/>
      <c r="CN7" s="73"/>
      <c r="CO7" s="73"/>
      <c r="CP7" s="73"/>
      <c r="CQ7" s="73"/>
      <c r="CR7" s="62"/>
      <c r="CS7" s="62"/>
      <c r="CT7" s="62"/>
      <c r="CU7" s="62"/>
      <c r="CV7" s="62"/>
      <c r="CW7" s="62"/>
      <c r="CX7" s="62"/>
      <c r="CY7" s="62"/>
      <c r="CZ7" s="24"/>
    </row>
    <row r="8" spans="1:109" x14ac:dyDescent="0.2">
      <c r="B8" s="5">
        <v>1981</v>
      </c>
      <c r="C8" s="24">
        <v>19825.68724875382</v>
      </c>
      <c r="D8" s="24">
        <v>828.46577692019082</v>
      </c>
      <c r="E8" s="24">
        <v>0</v>
      </c>
      <c r="F8" s="24">
        <v>27503</v>
      </c>
      <c r="G8" s="28"/>
      <c r="H8" s="5">
        <v>1981</v>
      </c>
      <c r="I8" s="26">
        <f>Manufacturing!I8</f>
        <v>106.10373408269862</v>
      </c>
      <c r="J8" s="26">
        <f>Manufacturing!J8</f>
        <v>132.50500585166245</v>
      </c>
      <c r="K8" s="26">
        <f>Manufacturing!K8</f>
        <v>74.45393849359364</v>
      </c>
      <c r="L8" s="26"/>
      <c r="M8" s="5">
        <v>1981</v>
      </c>
      <c r="N8" s="26">
        <f>(I7+I8)/2</f>
        <v>103.30611059032536</v>
      </c>
      <c r="O8" s="26">
        <f>(J7+J8)/2</f>
        <v>130.21497827362717</v>
      </c>
      <c r="P8" s="26">
        <f>(K7+K8)/2</f>
        <v>76.62269900173952</v>
      </c>
      <c r="R8" s="5">
        <v>1981</v>
      </c>
      <c r="S8" s="28">
        <f t="shared" ref="S8:S32" si="11">100*C8/I8</f>
        <v>18685.192769277492</v>
      </c>
      <c r="T8" s="28">
        <f t="shared" ref="T8:T32" si="12">100*D8/J8</f>
        <v>625.23356879637208</v>
      </c>
      <c r="U8" s="28">
        <f t="shared" ref="U8:U32" si="13">100*E8/K8</f>
        <v>0</v>
      </c>
      <c r="V8" s="28"/>
      <c r="W8" s="28"/>
      <c r="X8" s="5">
        <v>1981</v>
      </c>
      <c r="Y8" s="24">
        <f t="shared" si="0"/>
        <v>84701.836112723933</v>
      </c>
      <c r="Z8" s="24">
        <f t="shared" si="1"/>
        <v>2152.3063896762151</v>
      </c>
      <c r="AA8" s="24">
        <f t="shared" si="2"/>
        <v>70000</v>
      </c>
      <c r="AB8" s="29"/>
      <c r="AC8" s="5">
        <v>1981</v>
      </c>
      <c r="AD8" s="24">
        <f t="shared" si="3"/>
        <v>15071.847945617035</v>
      </c>
      <c r="AE8" s="24">
        <f t="shared" si="4"/>
        <v>459.92240131950723</v>
      </c>
      <c r="AF8" s="24">
        <f t="shared" si="5"/>
        <v>0</v>
      </c>
      <c r="AH8" s="5">
        <v>1981</v>
      </c>
      <c r="AI8" s="24">
        <f t="shared" si="6"/>
        <v>15991.793465566174</v>
      </c>
      <c r="AJ8" s="24">
        <f t="shared" si="7"/>
        <v>609.42020478151949</v>
      </c>
      <c r="AK8" s="24">
        <f t="shared" si="8"/>
        <v>0</v>
      </c>
      <c r="AL8" s="24">
        <f t="shared" ref="AL8:AL32" si="14">AI8+AJ8+AK8</f>
        <v>16601.213670347694</v>
      </c>
      <c r="AM8" s="24"/>
      <c r="AN8" s="5">
        <v>1981</v>
      </c>
      <c r="AO8" s="24">
        <f t="shared" si="9"/>
        <v>87954.864060613967</v>
      </c>
      <c r="AP8" s="24">
        <f t="shared" si="9"/>
        <v>2742.3909215168374</v>
      </c>
      <c r="AQ8" s="24">
        <f t="shared" si="9"/>
        <v>52117.756945515546</v>
      </c>
      <c r="AR8" s="24">
        <f t="shared" si="10"/>
        <v>142815.01192764635</v>
      </c>
      <c r="AS8" s="24"/>
      <c r="AT8" s="5">
        <v>1981</v>
      </c>
      <c r="AU8" s="24">
        <f>Y7+S8/2</f>
        <v>90431.087673702219</v>
      </c>
      <c r="AV8" s="24">
        <f>Z7+T8/2</f>
        <v>2299.612006597536</v>
      </c>
      <c r="AW8" s="24">
        <f>AA7+U8/2</f>
        <v>70000</v>
      </c>
      <c r="AX8" s="24">
        <f>AU8+AV8+AW8</f>
        <v>162730.69968029976</v>
      </c>
      <c r="AY8" s="24"/>
      <c r="AZ8" s="24"/>
      <c r="BA8" s="24"/>
      <c r="BB8" s="24"/>
      <c r="BC8" s="24"/>
      <c r="BD8" s="5">
        <v>1981</v>
      </c>
      <c r="BE8" s="24"/>
      <c r="BF8" s="24"/>
      <c r="BG8" s="24"/>
      <c r="BH8" s="24"/>
      <c r="BI8" s="24"/>
      <c r="BJ8" s="123">
        <v>1981</v>
      </c>
      <c r="BK8" s="131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78">
        <v>1981</v>
      </c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54">
        <v>1981</v>
      </c>
      <c r="CM8" s="62"/>
      <c r="CN8" s="73"/>
      <c r="CO8" s="73"/>
      <c r="CP8" s="73"/>
      <c r="CQ8" s="73"/>
      <c r="CR8" s="62"/>
      <c r="CS8" s="62"/>
      <c r="CT8" s="62"/>
      <c r="CU8" s="62"/>
      <c r="CV8" s="62"/>
      <c r="CW8" s="62"/>
      <c r="CX8" s="62"/>
      <c r="CY8" s="62"/>
      <c r="CZ8" s="24"/>
    </row>
    <row r="9" spans="1:109" x14ac:dyDescent="0.2">
      <c r="B9" s="5">
        <v>1982</v>
      </c>
      <c r="C9" s="24">
        <v>20865.720646538579</v>
      </c>
      <c r="D9" s="24">
        <v>1209.5400020331404</v>
      </c>
      <c r="E9" s="24">
        <v>0</v>
      </c>
      <c r="F9" s="24">
        <v>30314</v>
      </c>
      <c r="G9" s="28"/>
      <c r="H9" s="5">
        <v>1982</v>
      </c>
      <c r="I9" s="26">
        <f>Manufacturing!I9</f>
        <v>110.28250654230935</v>
      </c>
      <c r="J9" s="26">
        <f>Manufacturing!J9</f>
        <v>136.13113100117587</v>
      </c>
      <c r="K9" s="26">
        <f>Manufacturing!K9</f>
        <v>72.768969737178637</v>
      </c>
      <c r="L9" s="26"/>
      <c r="M9" s="5">
        <v>1982</v>
      </c>
      <c r="N9" s="26">
        <f t="shared" ref="N9:N32" si="15">(I8+I9)/2</f>
        <v>108.19312031250399</v>
      </c>
      <c r="O9" s="26">
        <f t="shared" ref="O9:O32" si="16">(J8+J9)/2</f>
        <v>134.31806842641916</v>
      </c>
      <c r="P9" s="26">
        <f t="shared" ref="P9:P32" si="17">(K8+K9)/2</f>
        <v>73.611454115386138</v>
      </c>
      <c r="R9" s="5">
        <v>1982</v>
      </c>
      <c r="S9" s="28">
        <f t="shared" si="11"/>
        <v>18920.245196397984</v>
      </c>
      <c r="T9" s="28">
        <f t="shared" si="12"/>
        <v>888.51094759705813</v>
      </c>
      <c r="U9" s="28">
        <f t="shared" si="13"/>
        <v>0</v>
      </c>
      <c r="V9" s="28"/>
      <c r="W9" s="28"/>
      <c r="X9" s="5">
        <v>1982</v>
      </c>
      <c r="Y9" s="24">
        <f t="shared" si="0"/>
        <v>87928.421523968093</v>
      </c>
      <c r="Z9" s="24">
        <f t="shared" si="1"/>
        <v>2521.5049645783242</v>
      </c>
      <c r="AA9" s="24">
        <f t="shared" si="2"/>
        <v>70000</v>
      </c>
      <c r="AC9" s="5">
        <v>1982</v>
      </c>
      <c r="AD9" s="24">
        <f t="shared" si="3"/>
        <v>15693.659785153819</v>
      </c>
      <c r="AE9" s="24">
        <f t="shared" si="4"/>
        <v>519.31237269494886</v>
      </c>
      <c r="AF9" s="24">
        <f t="shared" si="5"/>
        <v>0</v>
      </c>
      <c r="AH9" s="5">
        <v>1982</v>
      </c>
      <c r="AI9" s="24">
        <f t="shared" si="6"/>
        <v>17307.361379290032</v>
      </c>
      <c r="AJ9" s="24">
        <f t="shared" si="7"/>
        <v>706.94580637867546</v>
      </c>
      <c r="AK9" s="24">
        <f t="shared" si="8"/>
        <v>0</v>
      </c>
      <c r="AL9" s="24">
        <f t="shared" si="14"/>
        <v>18014.307185668709</v>
      </c>
      <c r="AM9" s="24"/>
      <c r="AN9" s="5">
        <v>1982</v>
      </c>
      <c r="AO9" s="24">
        <f t="shared" ref="AO9:AO32" si="18">((Y9+Y8)/2)*I9/100</f>
        <v>95190.487586095187</v>
      </c>
      <c r="AP9" s="24">
        <f t="shared" ref="AP9:AP32" si="19">((Z9+Z8)/2)*J9/100</f>
        <v>3181.2561287040398</v>
      </c>
      <c r="AQ9" s="24">
        <f t="shared" ref="AQ9:AQ32" si="20">((AA9+AA8)/2)*K9/100</f>
        <v>50938.278816025042</v>
      </c>
      <c r="AR9" s="24">
        <f t="shared" si="10"/>
        <v>149310.02253082427</v>
      </c>
      <c r="AS9" s="24"/>
      <c r="AT9" s="5">
        <v>1982</v>
      </c>
      <c r="AU9" s="24">
        <f t="shared" ref="AU9:AU32" si="21">Y8+S9/2</f>
        <v>94161.958710922918</v>
      </c>
      <c r="AV9" s="24">
        <f t="shared" ref="AV9:AV32" si="22">Z8+T9/2</f>
        <v>2596.5618634747443</v>
      </c>
      <c r="AW9" s="24">
        <f t="shared" ref="AW9:AW32" si="23">AA8+U9/2</f>
        <v>70000</v>
      </c>
      <c r="AX9" s="24">
        <f t="shared" ref="AX9:AX32" si="24">AU9+AV9+AW9</f>
        <v>166758.52057439767</v>
      </c>
      <c r="AY9" s="24"/>
      <c r="AZ9" s="24"/>
      <c r="BA9" s="24"/>
      <c r="BB9" s="24"/>
      <c r="BC9" s="24"/>
      <c r="BD9" s="5">
        <v>1982</v>
      </c>
      <c r="BE9" s="24"/>
      <c r="BF9" s="24"/>
      <c r="BG9" s="24"/>
      <c r="BH9" s="24"/>
      <c r="BI9" s="24"/>
      <c r="BJ9" s="123">
        <v>1982</v>
      </c>
      <c r="BK9" s="131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78">
        <v>1982</v>
      </c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54">
        <v>1982</v>
      </c>
      <c r="CM9" s="62"/>
      <c r="CN9" s="73"/>
      <c r="CO9" s="73"/>
      <c r="CP9" s="73"/>
      <c r="CQ9" s="73"/>
      <c r="CR9" s="62"/>
      <c r="CS9" s="62"/>
      <c r="CT9" s="62"/>
      <c r="CU9" s="62"/>
      <c r="CV9" s="62"/>
      <c r="CW9" s="62"/>
      <c r="CX9" s="62"/>
      <c r="CY9" s="62"/>
      <c r="CZ9" s="24"/>
    </row>
    <row r="10" spans="1:109" x14ac:dyDescent="0.2">
      <c r="B10" s="5">
        <v>1983</v>
      </c>
      <c r="C10" s="24">
        <v>26751.0416</v>
      </c>
      <c r="D10" s="24">
        <v>1528.8096</v>
      </c>
      <c r="E10" s="24">
        <v>0</v>
      </c>
      <c r="F10" s="24">
        <v>35172</v>
      </c>
      <c r="G10" s="28"/>
      <c r="H10" s="5">
        <v>1983</v>
      </c>
      <c r="I10" s="26">
        <f>Manufacturing!I10</f>
        <v>109.46225148648216</v>
      </c>
      <c r="J10" s="26">
        <f>Manufacturing!J10</f>
        <v>135.10210918557041</v>
      </c>
      <c r="K10" s="26">
        <f>Manufacturing!K10</f>
        <v>70.751454362233972</v>
      </c>
      <c r="L10" s="26"/>
      <c r="M10" s="5">
        <v>1983</v>
      </c>
      <c r="N10" s="26">
        <f t="shared" si="15"/>
        <v>109.87237901439576</v>
      </c>
      <c r="O10" s="26">
        <f t="shared" si="16"/>
        <v>135.61662009337314</v>
      </c>
      <c r="P10" s="26">
        <f t="shared" si="17"/>
        <v>71.760212049706297</v>
      </c>
      <c r="R10" s="5">
        <v>1983</v>
      </c>
      <c r="S10" s="28">
        <f t="shared" si="11"/>
        <v>24438.599824802226</v>
      </c>
      <c r="T10" s="28">
        <f t="shared" si="12"/>
        <v>1131.5956569560976</v>
      </c>
      <c r="U10" s="28">
        <f t="shared" si="13"/>
        <v>0</v>
      </c>
      <c r="V10" s="28"/>
      <c r="W10" s="28"/>
      <c r="X10" s="5">
        <v>1983</v>
      </c>
      <c r="Y10" s="24">
        <f t="shared" si="0"/>
        <v>95675.734442708781</v>
      </c>
      <c r="Z10" s="24">
        <f t="shared" si="1"/>
        <v>3035.6400629231471</v>
      </c>
      <c r="AA10" s="24">
        <f t="shared" si="2"/>
        <v>70000</v>
      </c>
      <c r="AC10" s="5">
        <v>1983</v>
      </c>
      <c r="AD10" s="24">
        <f t="shared" si="3"/>
        <v>16691.286906061534</v>
      </c>
      <c r="AE10" s="24">
        <f t="shared" si="4"/>
        <v>617.46055861127468</v>
      </c>
      <c r="AF10" s="24">
        <f t="shared" si="5"/>
        <v>0</v>
      </c>
      <c r="AH10" s="5">
        <v>1983</v>
      </c>
      <c r="AI10" s="24">
        <f t="shared" si="6"/>
        <v>18270.658449443345</v>
      </c>
      <c r="AJ10" s="24">
        <f t="shared" si="7"/>
        <v>834.2022380728373</v>
      </c>
      <c r="AK10" s="24">
        <f t="shared" si="8"/>
        <v>0</v>
      </c>
      <c r="AL10" s="24">
        <f t="shared" si="14"/>
        <v>19104.860687516182</v>
      </c>
      <c r="AM10" s="24"/>
      <c r="AN10" s="5">
        <v>1983</v>
      </c>
      <c r="AO10" s="24">
        <f t="shared" si="18"/>
        <v>100488.6214719384</v>
      </c>
      <c r="AP10" s="24">
        <f t="shared" si="19"/>
        <v>3753.9100713277671</v>
      </c>
      <c r="AQ10" s="24">
        <f t="shared" si="20"/>
        <v>49526.018053563777</v>
      </c>
      <c r="AR10" s="24">
        <f t="shared" si="10"/>
        <v>153768.54959682995</v>
      </c>
      <c r="AS10" s="24"/>
      <c r="AT10" s="5">
        <v>1983</v>
      </c>
      <c r="AU10" s="24">
        <f t="shared" si="21"/>
        <v>100147.7214363692</v>
      </c>
      <c r="AV10" s="24">
        <f t="shared" si="22"/>
        <v>3087.302793056373</v>
      </c>
      <c r="AW10" s="24">
        <f t="shared" si="23"/>
        <v>70000</v>
      </c>
      <c r="AX10" s="24">
        <f t="shared" si="24"/>
        <v>173235.02422942559</v>
      </c>
      <c r="AY10" s="24"/>
      <c r="AZ10" s="24"/>
      <c r="BA10" s="24"/>
      <c r="BB10" s="24"/>
      <c r="BC10" s="24"/>
      <c r="BD10" s="5">
        <v>1983</v>
      </c>
      <c r="BE10" s="24"/>
      <c r="BF10" s="24"/>
      <c r="BG10" s="24"/>
      <c r="BH10" s="24"/>
      <c r="BI10" s="24"/>
      <c r="BJ10" s="123">
        <v>1983</v>
      </c>
      <c r="BK10" s="131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78">
        <v>1983</v>
      </c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54">
        <v>1983</v>
      </c>
      <c r="CM10" s="62"/>
      <c r="CN10" s="73"/>
      <c r="CO10" s="73"/>
      <c r="CP10" s="73"/>
      <c r="CQ10" s="73"/>
      <c r="CR10" s="62"/>
      <c r="CS10" s="62"/>
      <c r="CT10" s="62"/>
      <c r="CU10" s="62"/>
      <c r="CV10" s="62"/>
      <c r="CW10" s="62"/>
      <c r="CX10" s="62"/>
      <c r="CY10" s="62"/>
      <c r="CZ10" s="24"/>
    </row>
    <row r="11" spans="1:109" x14ac:dyDescent="0.2">
      <c r="B11" s="5">
        <v>1984</v>
      </c>
      <c r="C11" s="24">
        <v>32786.699562841532</v>
      </c>
      <c r="D11" s="24">
        <v>1948.4450273224043</v>
      </c>
      <c r="E11" s="24">
        <v>0</v>
      </c>
      <c r="F11" s="24">
        <v>43413</v>
      </c>
      <c r="G11" s="28"/>
      <c r="H11" s="5">
        <v>1984</v>
      </c>
      <c r="I11" s="26">
        <f>Manufacturing!I11</f>
        <v>108.18341450348245</v>
      </c>
      <c r="J11" s="26">
        <f>Manufacturing!J11</f>
        <v>132.92493418445238</v>
      </c>
      <c r="K11" s="26">
        <f>Manufacturing!K11</f>
        <v>66.853313907315908</v>
      </c>
      <c r="L11" s="26"/>
      <c r="M11" s="5">
        <v>1984</v>
      </c>
      <c r="N11" s="26">
        <f t="shared" si="15"/>
        <v>108.82283299498231</v>
      </c>
      <c r="O11" s="26">
        <f t="shared" si="16"/>
        <v>134.0135216850114</v>
      </c>
      <c r="P11" s="26">
        <f t="shared" si="17"/>
        <v>68.80238413477494</v>
      </c>
      <c r="R11" s="5">
        <v>1984</v>
      </c>
      <c r="S11" s="28">
        <f t="shared" si="11"/>
        <v>30306.586007956073</v>
      </c>
      <c r="T11" s="28">
        <f t="shared" si="12"/>
        <v>1465.8235787566068</v>
      </c>
      <c r="U11" s="28">
        <f t="shared" si="13"/>
        <v>0</v>
      </c>
      <c r="V11" s="28"/>
      <c r="W11" s="28"/>
      <c r="X11" s="5">
        <v>1984</v>
      </c>
      <c r="Y11" s="24">
        <f t="shared" si="0"/>
        <v>107510.81587621705</v>
      </c>
      <c r="Z11" s="24">
        <f t="shared" si="1"/>
        <v>3747.7532712194638</v>
      </c>
      <c r="AA11" s="24">
        <f t="shared" si="2"/>
        <v>70000</v>
      </c>
      <c r="AC11" s="5">
        <v>1984</v>
      </c>
      <c r="AD11" s="24">
        <f t="shared" si="3"/>
        <v>18471.504574447801</v>
      </c>
      <c r="AE11" s="24">
        <f t="shared" si="4"/>
        <v>753.71037046029016</v>
      </c>
      <c r="AF11" s="24">
        <f t="shared" si="5"/>
        <v>0</v>
      </c>
      <c r="AH11" s="5">
        <v>1984</v>
      </c>
      <c r="AI11" s="24">
        <f t="shared" si="6"/>
        <v>19983.104358804587</v>
      </c>
      <c r="AJ11" s="24">
        <f t="shared" si="7"/>
        <v>1001.8690138757329</v>
      </c>
      <c r="AK11" s="24">
        <f t="shared" si="8"/>
        <v>0</v>
      </c>
      <c r="AL11" s="24">
        <f t="shared" si="14"/>
        <v>20984.973372680321</v>
      </c>
      <c r="AM11" s="24"/>
      <c r="AN11" s="5">
        <v>1984</v>
      </c>
      <c r="AO11" s="24">
        <f t="shared" si="18"/>
        <v>109907.07397342524</v>
      </c>
      <c r="AP11" s="24">
        <f t="shared" si="19"/>
        <v>4508.4105624407975</v>
      </c>
      <c r="AQ11" s="24">
        <f t="shared" si="20"/>
        <v>46797.319735121127</v>
      </c>
      <c r="AR11" s="24">
        <f t="shared" si="10"/>
        <v>161212.80427098717</v>
      </c>
      <c r="AS11" s="24"/>
      <c r="AT11" s="5">
        <v>1984</v>
      </c>
      <c r="AU11" s="24">
        <f t="shared" si="21"/>
        <v>110829.02744668681</v>
      </c>
      <c r="AV11" s="24">
        <f t="shared" si="22"/>
        <v>3768.5518523014507</v>
      </c>
      <c r="AW11" s="24">
        <f t="shared" si="23"/>
        <v>70000</v>
      </c>
      <c r="AX11" s="24">
        <f t="shared" si="24"/>
        <v>184597.57929898828</v>
      </c>
      <c r="AY11" s="24"/>
      <c r="AZ11" s="24"/>
      <c r="BA11" s="24"/>
      <c r="BB11" s="24"/>
      <c r="BC11" s="24"/>
      <c r="BD11" s="5">
        <v>1984</v>
      </c>
      <c r="BE11" s="24"/>
      <c r="BF11" s="24"/>
      <c r="BG11" s="24"/>
      <c r="BH11" s="24"/>
      <c r="BI11" s="24"/>
      <c r="BJ11" s="123">
        <v>1984</v>
      </c>
      <c r="BK11" s="131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78">
        <v>1984</v>
      </c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54">
        <v>1984</v>
      </c>
      <c r="CM11" s="62"/>
      <c r="CN11" s="73"/>
      <c r="CO11" s="73"/>
      <c r="CP11" s="73"/>
      <c r="CQ11" s="73"/>
      <c r="CR11" s="62"/>
      <c r="CS11" s="62"/>
      <c r="CT11" s="62"/>
      <c r="CU11" s="62"/>
      <c r="CV11" s="62"/>
      <c r="CW11" s="62"/>
      <c r="CX11" s="62"/>
      <c r="CY11" s="62"/>
      <c r="CZ11" s="24"/>
    </row>
    <row r="12" spans="1:109" x14ac:dyDescent="0.2">
      <c r="B12" s="5">
        <v>1985</v>
      </c>
      <c r="C12" s="24">
        <v>37178.405673033922</v>
      </c>
      <c r="D12" s="24">
        <v>2510.3451095636619</v>
      </c>
      <c r="E12" s="24">
        <v>0</v>
      </c>
      <c r="F12" s="24">
        <v>50768</v>
      </c>
      <c r="G12" s="28"/>
      <c r="H12" s="5">
        <v>1985</v>
      </c>
      <c r="I12" s="26">
        <f>Manufacturing!I12</f>
        <v>107.86838447107215</v>
      </c>
      <c r="J12" s="26">
        <f>Manufacturing!J12</f>
        <v>130.70195619483925</v>
      </c>
      <c r="K12" s="26">
        <f>Manufacturing!K12</f>
        <v>64.927081201784731</v>
      </c>
      <c r="L12" s="26"/>
      <c r="M12" s="5">
        <v>1985</v>
      </c>
      <c r="N12" s="26">
        <f t="shared" si="15"/>
        <v>108.0258994872773</v>
      </c>
      <c r="O12" s="26">
        <f t="shared" si="16"/>
        <v>131.81344518964582</v>
      </c>
      <c r="P12" s="26">
        <f t="shared" si="17"/>
        <v>65.890197554550326</v>
      </c>
      <c r="R12" s="5">
        <v>1985</v>
      </c>
      <c r="S12" s="28">
        <f t="shared" si="11"/>
        <v>34466.452663898315</v>
      </c>
      <c r="T12" s="28">
        <f t="shared" si="12"/>
        <v>1920.6637625388369</v>
      </c>
      <c r="U12" s="28">
        <f t="shared" si="13"/>
        <v>0</v>
      </c>
      <c r="V12" s="28"/>
      <c r="W12" s="28"/>
      <c r="X12" s="5">
        <v>1985</v>
      </c>
      <c r="Y12" s="24">
        <f t="shared" si="0"/>
        <v>121186.59483875433</v>
      </c>
      <c r="Z12" s="24">
        <f t="shared" si="1"/>
        <v>4726.8000032605241</v>
      </c>
      <c r="AA12" s="24">
        <f t="shared" si="2"/>
        <v>70000</v>
      </c>
      <c r="AC12" s="5">
        <v>1985</v>
      </c>
      <c r="AD12" s="24">
        <f t="shared" si="3"/>
        <v>20790.673701361033</v>
      </c>
      <c r="AE12" s="24">
        <f t="shared" si="4"/>
        <v>941.61703049777645</v>
      </c>
      <c r="AF12" s="24">
        <f t="shared" si="5"/>
        <v>0</v>
      </c>
      <c r="AH12" s="5">
        <v>1985</v>
      </c>
      <c r="AI12" s="24">
        <f t="shared" si="6"/>
        <v>22426.563842310206</v>
      </c>
      <c r="AJ12" s="24">
        <f t="shared" si="7"/>
        <v>1230.7118787243498</v>
      </c>
      <c r="AK12" s="24">
        <f t="shared" si="8"/>
        <v>0</v>
      </c>
      <c r="AL12" s="24">
        <f t="shared" si="14"/>
        <v>23657.275721034555</v>
      </c>
      <c r="AM12" s="24"/>
      <c r="AN12" s="5">
        <v>1985</v>
      </c>
      <c r="AO12" s="24">
        <f t="shared" si="18"/>
        <v>123346.10113270613</v>
      </c>
      <c r="AP12" s="24">
        <f t="shared" si="19"/>
        <v>5538.2034542595748</v>
      </c>
      <c r="AQ12" s="24">
        <f t="shared" si="20"/>
        <v>45448.95684124931</v>
      </c>
      <c r="AR12" s="24">
        <f t="shared" si="10"/>
        <v>174333.26142821502</v>
      </c>
      <c r="AS12" s="24"/>
      <c r="AT12" s="5">
        <v>1985</v>
      </c>
      <c r="AU12" s="24">
        <f t="shared" si="21"/>
        <v>124744.04220816621</v>
      </c>
      <c r="AV12" s="24">
        <f t="shared" si="22"/>
        <v>4708.0851524888822</v>
      </c>
      <c r="AW12" s="24">
        <f t="shared" si="23"/>
        <v>70000</v>
      </c>
      <c r="AX12" s="24">
        <f t="shared" si="24"/>
        <v>199452.12736065511</v>
      </c>
      <c r="AY12" s="24"/>
      <c r="AZ12" s="24"/>
      <c r="BA12" s="24"/>
      <c r="BB12" s="24"/>
      <c r="BC12" s="24"/>
      <c r="BD12" s="5">
        <v>1985</v>
      </c>
      <c r="BE12" s="24"/>
      <c r="BF12" s="24"/>
      <c r="BG12" s="24"/>
      <c r="BH12" s="24"/>
      <c r="BI12" s="24"/>
      <c r="BJ12" s="123">
        <v>1985</v>
      </c>
      <c r="BK12" s="131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78">
        <v>1985</v>
      </c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54">
        <v>1985</v>
      </c>
      <c r="CM12" s="62"/>
      <c r="CN12" s="73"/>
      <c r="CO12" s="73"/>
      <c r="CP12" s="73"/>
      <c r="CQ12" s="73"/>
      <c r="CR12" s="62"/>
      <c r="CS12" s="62"/>
      <c r="CT12" s="62"/>
      <c r="CU12" s="62"/>
      <c r="CV12" s="62"/>
      <c r="CW12" s="62"/>
      <c r="CX12" s="62"/>
      <c r="CY12" s="62"/>
      <c r="CZ12" s="24"/>
    </row>
    <row r="13" spans="1:109" x14ac:dyDescent="0.2">
      <c r="B13" s="5">
        <v>1986</v>
      </c>
      <c r="C13" s="24">
        <v>43620.347301623595</v>
      </c>
      <c r="D13" s="24">
        <v>2684.3290647152985</v>
      </c>
      <c r="E13" s="24">
        <v>0</v>
      </c>
      <c r="F13" s="24">
        <v>57122</v>
      </c>
      <c r="G13" s="28"/>
      <c r="H13" s="5">
        <v>1986</v>
      </c>
      <c r="I13" s="26">
        <f>Manufacturing!I13</f>
        <v>108.70032137347734</v>
      </c>
      <c r="J13" s="26">
        <f>Manufacturing!J13</f>
        <v>126.00499529522384</v>
      </c>
      <c r="K13" s="26">
        <f>Manufacturing!K13</f>
        <v>61.084145234510373</v>
      </c>
      <c r="L13" s="26"/>
      <c r="M13" s="5">
        <v>1986</v>
      </c>
      <c r="N13" s="26">
        <f t="shared" si="15"/>
        <v>108.28435292227473</v>
      </c>
      <c r="O13" s="26">
        <f t="shared" si="16"/>
        <v>128.35347574503155</v>
      </c>
      <c r="P13" s="26">
        <f t="shared" si="17"/>
        <v>63.005613218147552</v>
      </c>
      <c r="R13" s="5">
        <v>1986</v>
      </c>
      <c r="S13" s="28">
        <f t="shared" si="11"/>
        <v>40128.995710832256</v>
      </c>
      <c r="T13" s="28">
        <f t="shared" si="12"/>
        <v>2130.3354350563964</v>
      </c>
      <c r="U13" s="28">
        <f t="shared" si="13"/>
        <v>0</v>
      </c>
      <c r="V13" s="28"/>
      <c r="W13" s="28"/>
      <c r="X13" s="5">
        <v>1986</v>
      </c>
      <c r="Y13" s="24">
        <f t="shared" si="0"/>
        <v>137773.74176722483</v>
      </c>
      <c r="Z13" s="24">
        <f t="shared" si="1"/>
        <v>5698.741894159175</v>
      </c>
      <c r="AA13" s="24">
        <f t="shared" si="2"/>
        <v>70000</v>
      </c>
      <c r="AC13" s="5">
        <v>1986</v>
      </c>
      <c r="AD13" s="24">
        <f t="shared" si="3"/>
        <v>23541.84878236174</v>
      </c>
      <c r="AE13" s="24">
        <f t="shared" si="4"/>
        <v>1158.3935441577446</v>
      </c>
      <c r="AF13" s="24">
        <f t="shared" si="5"/>
        <v>0</v>
      </c>
      <c r="AH13" s="5">
        <v>1986</v>
      </c>
      <c r="AI13" s="24">
        <f t="shared" si="6"/>
        <v>25590.065283685271</v>
      </c>
      <c r="AJ13" s="24">
        <f t="shared" si="7"/>
        <v>1459.6337308161426</v>
      </c>
      <c r="AK13" s="24">
        <f t="shared" si="8"/>
        <v>0</v>
      </c>
      <c r="AL13" s="24">
        <f t="shared" si="14"/>
        <v>27049.699014501413</v>
      </c>
      <c r="AM13" s="24"/>
      <c r="AN13" s="5">
        <v>1986</v>
      </c>
      <c r="AO13" s="24">
        <f t="shared" si="18"/>
        <v>140745.35906026902</v>
      </c>
      <c r="AP13" s="24">
        <f t="shared" si="19"/>
        <v>6568.3517886726404</v>
      </c>
      <c r="AQ13" s="24">
        <f t="shared" si="20"/>
        <v>42758.90166415726</v>
      </c>
      <c r="AR13" s="24">
        <f t="shared" si="10"/>
        <v>190072.61251309892</v>
      </c>
      <c r="AS13" s="24"/>
      <c r="AT13" s="5">
        <v>1986</v>
      </c>
      <c r="AU13" s="24">
        <f t="shared" si="21"/>
        <v>141251.09269417045</v>
      </c>
      <c r="AV13" s="24">
        <f t="shared" si="22"/>
        <v>5791.9677207887225</v>
      </c>
      <c r="AW13" s="24">
        <f t="shared" si="23"/>
        <v>70000</v>
      </c>
      <c r="AX13" s="24">
        <f t="shared" si="24"/>
        <v>217043.06041495918</v>
      </c>
      <c r="AY13" s="24"/>
      <c r="AZ13" s="24"/>
      <c r="BA13" s="24"/>
      <c r="BB13" s="24"/>
      <c r="BC13" s="24"/>
      <c r="BD13" s="5">
        <v>1986</v>
      </c>
      <c r="BE13" s="24"/>
      <c r="BF13" s="24"/>
      <c r="BG13" s="24"/>
      <c r="BH13" s="24"/>
      <c r="BI13" s="24"/>
      <c r="BJ13" s="123">
        <v>1986</v>
      </c>
      <c r="BK13" s="131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78">
        <v>1986</v>
      </c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54">
        <v>1986</v>
      </c>
      <c r="CM13" s="62"/>
      <c r="CN13" s="73"/>
      <c r="CO13" s="73"/>
      <c r="CP13" s="73"/>
      <c r="CQ13" s="73"/>
      <c r="CR13" s="62"/>
      <c r="CS13" s="62"/>
      <c r="CT13" s="62"/>
      <c r="CU13" s="62"/>
      <c r="CV13" s="62"/>
      <c r="CW13" s="62"/>
      <c r="CX13" s="62"/>
      <c r="CY13" s="62"/>
      <c r="CZ13" s="24"/>
    </row>
    <row r="14" spans="1:109" x14ac:dyDescent="0.2">
      <c r="B14" s="5">
        <v>1987</v>
      </c>
      <c r="C14" s="24">
        <v>46539.174627371271</v>
      </c>
      <c r="D14" s="24">
        <v>3165.3792908762421</v>
      </c>
      <c r="E14" s="24">
        <v>0</v>
      </c>
      <c r="F14" s="24">
        <v>59771</v>
      </c>
      <c r="G14" s="28"/>
      <c r="H14" s="5">
        <v>1987</v>
      </c>
      <c r="I14" s="26">
        <f>Manufacturing!I14</f>
        <v>109.92216070349912</v>
      </c>
      <c r="J14" s="26">
        <f>Manufacturing!J14</f>
        <v>125.42233902013204</v>
      </c>
      <c r="K14" s="26">
        <f>Manufacturing!K14</f>
        <v>57.503143149354365</v>
      </c>
      <c r="L14" s="26"/>
      <c r="M14" s="5">
        <v>1987</v>
      </c>
      <c r="N14" s="26">
        <f t="shared" si="15"/>
        <v>109.31124103848822</v>
      </c>
      <c r="O14" s="26">
        <f t="shared" si="16"/>
        <v>125.71366715767795</v>
      </c>
      <c r="P14" s="26">
        <f t="shared" si="17"/>
        <v>59.293644191932373</v>
      </c>
      <c r="R14" s="5">
        <v>1987</v>
      </c>
      <c r="S14" s="28">
        <f t="shared" si="11"/>
        <v>42338.300420517306</v>
      </c>
      <c r="T14" s="28">
        <f t="shared" si="12"/>
        <v>2523.7763189603361</v>
      </c>
      <c r="U14" s="28">
        <f t="shared" si="13"/>
        <v>0</v>
      </c>
      <c r="V14" s="28"/>
      <c r="W14" s="28"/>
      <c r="X14" s="5">
        <v>1987</v>
      </c>
      <c r="Y14" s="24">
        <f t="shared" si="0"/>
        <v>153621.56019149488</v>
      </c>
      <c r="Z14" s="24">
        <f t="shared" si="1"/>
        <v>6830.3922023916421</v>
      </c>
      <c r="AA14" s="24">
        <f t="shared" si="2"/>
        <v>70000</v>
      </c>
      <c r="AC14" s="5">
        <v>1987</v>
      </c>
      <c r="AD14" s="24">
        <f t="shared" si="3"/>
        <v>26490.481996247243</v>
      </c>
      <c r="AE14" s="24">
        <f t="shared" si="4"/>
        <v>1392.1260107278686</v>
      </c>
      <c r="AF14" s="24">
        <f t="shared" si="5"/>
        <v>0</v>
      </c>
      <c r="AH14" s="5">
        <v>1987</v>
      </c>
      <c r="AI14" s="24">
        <f t="shared" si="6"/>
        <v>29118.910191046394</v>
      </c>
      <c r="AJ14" s="24">
        <f t="shared" si="7"/>
        <v>1746.0370047625472</v>
      </c>
      <c r="AK14" s="24">
        <f t="shared" si="8"/>
        <v>0</v>
      </c>
      <c r="AL14" s="24">
        <f t="shared" si="14"/>
        <v>30864.947195808942</v>
      </c>
      <c r="AM14" s="24"/>
      <c r="AN14" s="5">
        <v>1987</v>
      </c>
      <c r="AO14" s="24">
        <f t="shared" si="18"/>
        <v>160154.00605075521</v>
      </c>
      <c r="AP14" s="24">
        <f t="shared" si="19"/>
        <v>7857.1665214314617</v>
      </c>
      <c r="AQ14" s="24">
        <f t="shared" si="20"/>
        <v>40252.200204548055</v>
      </c>
      <c r="AR14" s="24">
        <f t="shared" si="10"/>
        <v>208263.37277673473</v>
      </c>
      <c r="AS14" s="24"/>
      <c r="AT14" s="5">
        <v>1987</v>
      </c>
      <c r="AU14" s="24">
        <f t="shared" si="21"/>
        <v>158942.89197748346</v>
      </c>
      <c r="AV14" s="24">
        <f t="shared" si="22"/>
        <v>6960.6300536393428</v>
      </c>
      <c r="AW14" s="24">
        <f t="shared" si="23"/>
        <v>70000</v>
      </c>
      <c r="AX14" s="24">
        <f t="shared" si="24"/>
        <v>235903.52203112282</v>
      </c>
      <c r="AY14" s="24"/>
      <c r="AZ14" s="24">
        <v>33516</v>
      </c>
      <c r="BA14" s="24">
        <f t="shared" ref="BA14:BA32" si="25">AZ14-AL14</f>
        <v>2651.0528041910584</v>
      </c>
      <c r="BB14" s="24">
        <v>2125</v>
      </c>
      <c r="BC14" s="24"/>
      <c r="BD14" s="5">
        <v>1987</v>
      </c>
      <c r="BE14" s="29">
        <v>3.6645629999999998E-2</v>
      </c>
      <c r="BF14" s="29">
        <f t="shared" ref="BF14:BF32" si="26">(I14/I13)/(1+$BE14)-1</f>
        <v>-2.4507112440386725E-2</v>
      </c>
      <c r="BG14" s="29">
        <f t="shared" ref="BG14:BH29" si="27">(J14/J13)/(1+$BE14)-1</f>
        <v>-3.9810810594194224E-2</v>
      </c>
      <c r="BH14" s="29">
        <f t="shared" si="27"/>
        <v>-9.1901910965087041E-2</v>
      </c>
      <c r="BI14" s="26"/>
      <c r="BJ14" s="123">
        <v>1987</v>
      </c>
      <c r="BK14" s="133">
        <f t="shared" ref="BK14:BK32" si="28">(($AZ14+$BB14)*(1+$BE14)-(N14/100*($DC$5*(1+BF14)-BF14)*$AU14+O14/100*($DD$5*(1+BG14)-BG14)*$AV14+P14/100*($DE$5*(1+BH14)-BH14)*$AW14))/(N14/100*$AU14+O14/100*$AV14+P14/100*$AW14)</f>
        <v>-6.2566576156799E-3</v>
      </c>
      <c r="BL14" s="134">
        <f t="shared" ref="BL14:BL32" si="29">(1+$BE14)*($BK14+DC$5*(1+BF14)-BF14)*N14/100*AU14</f>
        <v>32569.642399128876</v>
      </c>
      <c r="BM14" s="134">
        <f t="shared" ref="BM14:BM32" si="30">(1+$BE14)*($BK14+DD$5*(1+BG14)-BG14)*O14/100*AV14</f>
        <v>2046.3741718337842</v>
      </c>
      <c r="BN14" s="134">
        <f t="shared" ref="BN14:BN32" si="31">(1+$BE14)*($BK14+DE$5*(1+BH14)-BH14)*P14/100*AW14</f>
        <v>3685.0196039397119</v>
      </c>
      <c r="BO14" s="135">
        <f>BL14+BM14+BN14</f>
        <v>38301.036174902372</v>
      </c>
      <c r="BP14" s="136">
        <f>BL14/$BO14</f>
        <v>0.85035930230187551</v>
      </c>
      <c r="BQ14" s="136">
        <f>BM14/$BO14</f>
        <v>5.3428689565707302E-2</v>
      </c>
      <c r="BR14" s="136">
        <f>BN14/$BO14</f>
        <v>9.621200813241719E-2</v>
      </c>
      <c r="BS14" s="136">
        <f t="shared" ref="BS14:BS32" si="32">+SUM(BP14:BR14)</f>
        <v>1</v>
      </c>
      <c r="BT14" s="136"/>
      <c r="BU14" s="136"/>
      <c r="BV14" s="136"/>
      <c r="BW14" s="136"/>
      <c r="BX14" s="78">
        <v>1987</v>
      </c>
      <c r="BY14" s="97">
        <f t="shared" ref="BY14:BY32" si="33">(($AZ14+$BB14)*(1+$BE14)-($N14/100*$DC$5*$AU14+$O14/100*$DD$5*$AV14+$P14/100*$DE$5*$AW14))/($N14/100*$AU14+$O14/100*$AV14+$P14/100*$AW14)</f>
        <v>2.7856975251236739E-2</v>
      </c>
      <c r="BZ14" s="87">
        <f t="shared" ref="BZ14:BZ32" si="34">(1+$BE14)*($BY14+DC$5)*N14/100*AU14</f>
        <v>35035.526553556978</v>
      </c>
      <c r="CA14" s="87">
        <f t="shared" ref="CA14:CA32" si="35">(1+$BE14)*($BY14+DD$5)*O14/100*AV14</f>
        <v>2066.9201386512882</v>
      </c>
      <c r="CB14" s="87">
        <f t="shared" ref="CB14:CB32" si="36">(1+$BE14)*($BY14+DE$5)*P14/100*AW14</f>
        <v>1198.5894826940964</v>
      </c>
      <c r="CC14" s="88">
        <f>BZ14+CA14+CB14</f>
        <v>38301.036174902358</v>
      </c>
      <c r="CD14" s="86">
        <f t="shared" ref="CD14:CF32" si="37">BZ14/$CC14</f>
        <v>0.9147409587972144</v>
      </c>
      <c r="CE14" s="86">
        <f t="shared" si="37"/>
        <v>5.3965123272714112E-2</v>
      </c>
      <c r="CF14" s="86">
        <f t="shared" si="37"/>
        <v>3.1293917930071566E-2</v>
      </c>
      <c r="CG14" s="86">
        <f t="shared" ref="CG14:CG32" si="38">CD14+CE14+CF14</f>
        <v>1</v>
      </c>
      <c r="CH14" s="86"/>
      <c r="CI14" s="86"/>
      <c r="CJ14" s="86"/>
      <c r="CK14" s="86"/>
      <c r="CL14" s="54">
        <v>1987</v>
      </c>
      <c r="CM14" s="63">
        <v>0.04</v>
      </c>
      <c r="CN14" s="74">
        <f t="shared" ref="CN14:CN32" si="39">(1+$BE$34)*($CM14+DC$5*(1+BF14)-BF14)*N14/100*AU14</f>
        <v>40674.701221878866</v>
      </c>
      <c r="CO14" s="74">
        <f t="shared" ref="CO14:CO32" si="40">(1+$BE$34)*($CM14+DD$5*(1+BG14)-BG14)*O14/100*AV14</f>
        <v>2452.3365201852935</v>
      </c>
      <c r="CP14" s="74">
        <f t="shared" ref="CP14:CP32" si="41">(1+$BE$34)*($CM14+DE$5*(1+BH14)-BH14)*P14/100*AW14</f>
        <v>5643.8974036380459</v>
      </c>
      <c r="CQ14" s="75">
        <f>CN14+CO14+CP14</f>
        <v>48770.935145702206</v>
      </c>
      <c r="CR14" s="63">
        <f t="shared" ref="CR14:CR32" si="42">+CN14/$CQ14</f>
        <v>0.83399469582373187</v>
      </c>
      <c r="CS14" s="63">
        <f t="shared" ref="CS14:CS32" si="43">+CO14/$CQ14</f>
        <v>5.0282745509369189E-2</v>
      </c>
      <c r="CT14" s="63">
        <f t="shared" ref="CT14:CT32" si="44">+CP14/$CQ14</f>
        <v>0.11572255866689891</v>
      </c>
      <c r="CU14" s="63">
        <f>CR14+CS14+CT14</f>
        <v>1</v>
      </c>
      <c r="CV14" s="63"/>
      <c r="CW14" s="63"/>
      <c r="CX14" s="63"/>
      <c r="CY14" s="63"/>
      <c r="CZ14" s="29"/>
      <c r="DA14" s="28"/>
    </row>
    <row r="15" spans="1:109" x14ac:dyDescent="0.2">
      <c r="B15" s="5">
        <v>1988</v>
      </c>
      <c r="C15" s="24">
        <v>52286.509185450443</v>
      </c>
      <c r="D15" s="24">
        <v>4314.6924529690223</v>
      </c>
      <c r="E15" s="24">
        <v>0</v>
      </c>
      <c r="F15" s="24">
        <v>66458</v>
      </c>
      <c r="G15" s="28"/>
      <c r="H15" s="5">
        <v>1988</v>
      </c>
      <c r="I15" s="26">
        <f>Manufacturing!I15</f>
        <v>111.38177005678141</v>
      </c>
      <c r="J15" s="26">
        <f>Manufacturing!J15</f>
        <v>124.15025208557284</v>
      </c>
      <c r="K15" s="26">
        <f>Manufacturing!K15</f>
        <v>55.456843189130907</v>
      </c>
      <c r="L15" s="26"/>
      <c r="M15" s="5">
        <v>1988</v>
      </c>
      <c r="N15" s="26">
        <f t="shared" si="15"/>
        <v>110.65196538014027</v>
      </c>
      <c r="O15" s="26">
        <f t="shared" si="16"/>
        <v>124.78629555285244</v>
      </c>
      <c r="P15" s="26">
        <f t="shared" si="17"/>
        <v>56.479993169242633</v>
      </c>
      <c r="R15" s="5">
        <v>1988</v>
      </c>
      <c r="S15" s="28">
        <f t="shared" si="11"/>
        <v>46943.507145554657</v>
      </c>
      <c r="T15" s="28">
        <f t="shared" si="12"/>
        <v>3475.3795344652553</v>
      </c>
      <c r="U15" s="28">
        <f t="shared" si="13"/>
        <v>0</v>
      </c>
      <c r="V15" s="28"/>
      <c r="W15" s="28"/>
      <c r="X15" s="5">
        <v>1988</v>
      </c>
      <c r="Y15" s="24">
        <f t="shared" si="0"/>
        <v>171049.51504300415</v>
      </c>
      <c r="Z15" s="24">
        <f t="shared" si="1"/>
        <v>8592.1553429320429</v>
      </c>
      <c r="AA15" s="24">
        <f t="shared" si="2"/>
        <v>70000</v>
      </c>
      <c r="AC15" s="5">
        <v>1988</v>
      </c>
      <c r="AD15" s="24">
        <f t="shared" si="3"/>
        <v>29515.552294045367</v>
      </c>
      <c r="AE15" s="24">
        <f t="shared" si="4"/>
        <v>1713.6163939248538</v>
      </c>
      <c r="AF15" s="24">
        <f t="shared" si="5"/>
        <v>0</v>
      </c>
      <c r="AH15" s="5">
        <v>1988</v>
      </c>
      <c r="AI15" s="24">
        <f t="shared" si="6"/>
        <v>32874.94458714268</v>
      </c>
      <c r="AJ15" s="24">
        <f t="shared" si="7"/>
        <v>2127.4590728374092</v>
      </c>
      <c r="AK15" s="24">
        <f t="shared" si="8"/>
        <v>0</v>
      </c>
      <c r="AL15" s="24">
        <f t="shared" si="14"/>
        <v>35002.403659980089</v>
      </c>
      <c r="AM15" s="24"/>
      <c r="AN15" s="5">
        <v>1988</v>
      </c>
      <c r="AO15" s="24">
        <f t="shared" si="18"/>
        <v>180812.19522928476</v>
      </c>
      <c r="AP15" s="24">
        <f t="shared" si="19"/>
        <v>9573.5658277683415</v>
      </c>
      <c r="AQ15" s="24">
        <f t="shared" si="20"/>
        <v>38819.790232391635</v>
      </c>
      <c r="AR15" s="24">
        <f t="shared" si="10"/>
        <v>229205.55128944473</v>
      </c>
      <c r="AS15" s="24"/>
      <c r="AT15" s="5">
        <v>1988</v>
      </c>
      <c r="AU15" s="24">
        <f t="shared" si="21"/>
        <v>177093.3137642722</v>
      </c>
      <c r="AV15" s="24">
        <f t="shared" si="22"/>
        <v>8568.0819696242688</v>
      </c>
      <c r="AW15" s="24">
        <f t="shared" si="23"/>
        <v>70000</v>
      </c>
      <c r="AX15" s="24">
        <f t="shared" si="24"/>
        <v>255661.39573389647</v>
      </c>
      <c r="AY15" s="24"/>
      <c r="AZ15" s="24">
        <v>31626</v>
      </c>
      <c r="BA15" s="24">
        <f t="shared" si="25"/>
        <v>-3376.4036599800893</v>
      </c>
      <c r="BB15" s="24">
        <v>2325</v>
      </c>
      <c r="BC15" s="24"/>
      <c r="BD15" s="5">
        <v>1988</v>
      </c>
      <c r="BE15" s="29">
        <v>4.0777409999999993E-2</v>
      </c>
      <c r="BF15" s="29">
        <f t="shared" si="26"/>
        <v>-2.6421439859468099E-2</v>
      </c>
      <c r="BG15" s="29">
        <f t="shared" si="27"/>
        <v>-4.8924810094188476E-2</v>
      </c>
      <c r="BH15" s="29">
        <f t="shared" si="27"/>
        <v>-7.337139470350762E-2</v>
      </c>
      <c r="BI15" s="26"/>
      <c r="BJ15" s="123">
        <v>1988</v>
      </c>
      <c r="BK15" s="133">
        <f t="shared" si="28"/>
        <v>-2.8825107666423395E-2</v>
      </c>
      <c r="BL15" s="134">
        <f t="shared" si="29"/>
        <v>32602.987843761843</v>
      </c>
      <c r="BM15" s="134">
        <f t="shared" si="30"/>
        <v>2340.3352533644152</v>
      </c>
      <c r="BN15" s="134">
        <f t="shared" si="31"/>
        <v>1832.9982232870709</v>
      </c>
      <c r="BO15" s="135">
        <f t="shared" ref="BO15:BO32" si="45">BL15+BM15+BN15</f>
        <v>36776.321320413328</v>
      </c>
      <c r="BP15" s="136">
        <f t="shared" ref="BP15:BP32" si="46">BL15/$BO15</f>
        <v>0.88652118192324458</v>
      </c>
      <c r="BQ15" s="136">
        <f t="shared" ref="BQ15:BQ32" si="47">BM15/$BO15</f>
        <v>6.3637013418886237E-2</v>
      </c>
      <c r="BR15" s="136">
        <f t="shared" ref="BR15:BR32" si="48">BN15/$BO15</f>
        <v>4.9841804657869186E-2</v>
      </c>
      <c r="BS15" s="136">
        <f t="shared" si="32"/>
        <v>1</v>
      </c>
      <c r="BT15" s="136"/>
      <c r="BU15" s="137">
        <f>BP14*($AU15/$AU14)+BQ14*($AV15/$AV14)+BR14*($AW15/$AW14)</f>
        <v>1.1094449954163104</v>
      </c>
      <c r="BV15" s="137">
        <f>1/(BP15*$AU14/$AU15+BQ15*$AV14/$AV15+BR15*$AW14/$AW15)</f>
        <v>1.1145775624362466</v>
      </c>
      <c r="BW15" s="137">
        <f>(BU15*BV15)^0.5</f>
        <v>1.1120083177063937</v>
      </c>
      <c r="BX15" s="78">
        <v>1988</v>
      </c>
      <c r="BY15" s="97">
        <f t="shared" si="33"/>
        <v>2.18346641795425E-3</v>
      </c>
      <c r="BZ15" s="87">
        <f t="shared" si="34"/>
        <v>34436.62341111392</v>
      </c>
      <c r="CA15" s="87">
        <f t="shared" si="35"/>
        <v>2249.8522604042514</v>
      </c>
      <c r="CB15" s="87">
        <f t="shared" si="36"/>
        <v>89.845648895165326</v>
      </c>
      <c r="CC15" s="88">
        <f t="shared" ref="CC15:CC32" si="49">BZ15+CA15+CB15</f>
        <v>36776.321320413335</v>
      </c>
      <c r="CD15" s="86">
        <f t="shared" si="37"/>
        <v>0.93638031686435352</v>
      </c>
      <c r="CE15" s="86">
        <f t="shared" si="37"/>
        <v>6.1176653336325729E-2</v>
      </c>
      <c r="CF15" s="86">
        <f t="shared" si="37"/>
        <v>2.4430297993207639E-3</v>
      </c>
      <c r="CG15" s="86">
        <f t="shared" si="38"/>
        <v>1</v>
      </c>
      <c r="CH15" s="86"/>
      <c r="CI15" s="98">
        <f>CD14*($AU15/$AU14)+CE14*($AV15/$AV14)+CF14*($AW15/$AW14)</f>
        <v>1.116920914888917</v>
      </c>
      <c r="CJ15" s="98">
        <f>1/(CD15*$AU14/$AU15+CE15*$AV14/$AV15+CF15*$AW14/$AW15)</f>
        <v>1.1203824065995158</v>
      </c>
      <c r="CK15" s="98">
        <f>(CI15*CJ15)^0.5</f>
        <v>1.1186503218631718</v>
      </c>
      <c r="CL15" s="54">
        <v>1988</v>
      </c>
      <c r="CM15" s="63">
        <f>CM14</f>
        <v>0.04</v>
      </c>
      <c r="CN15" s="74">
        <f t="shared" si="39"/>
        <v>46197.654789957669</v>
      </c>
      <c r="CO15" s="74">
        <f t="shared" si="40"/>
        <v>3076.7639806811708</v>
      </c>
      <c r="CP15" s="74">
        <f t="shared" si="41"/>
        <v>4620.8088660972253</v>
      </c>
      <c r="CQ15" s="75">
        <f t="shared" ref="CQ15:CQ32" si="50">CN15+CO15+CP15</f>
        <v>53895.227636736068</v>
      </c>
      <c r="CR15" s="63">
        <f t="shared" si="42"/>
        <v>0.85717524195905648</v>
      </c>
      <c r="CS15" s="63">
        <f t="shared" si="43"/>
        <v>5.7087874299727177E-2</v>
      </c>
      <c r="CT15" s="63">
        <f t="shared" si="44"/>
        <v>8.5736883741216255E-2</v>
      </c>
      <c r="CU15" s="63">
        <f t="shared" ref="CU15:CU32" si="51">CR15+CS15+CT15</f>
        <v>0.99999999999999989</v>
      </c>
      <c r="CV15" s="63"/>
      <c r="CW15" s="68">
        <f>CR14*($AU15/$AU14)+CS14*($AV15/$AV14)+CT14*($AW15/$AW14)</f>
        <v>1.1068497374836836</v>
      </c>
      <c r="CX15" s="68">
        <f>1/(CR15*$AU14/$AU15+CS15*$AV14/$AV15+CT15*$AW14/$AW15)</f>
        <v>1.1093395290282946</v>
      </c>
      <c r="CY15" s="68">
        <f>(CW15*CX15)^0.5</f>
        <v>1.1080939339628393</v>
      </c>
      <c r="CZ15" s="30"/>
      <c r="DA15" s="28"/>
    </row>
    <row r="16" spans="1:109" x14ac:dyDescent="0.2">
      <c r="B16" s="5">
        <v>1989</v>
      </c>
      <c r="C16" s="24">
        <v>57353.226572099935</v>
      </c>
      <c r="D16" s="24">
        <v>5693.8570504667259</v>
      </c>
      <c r="E16" s="24">
        <v>0</v>
      </c>
      <c r="F16" s="24">
        <v>74843</v>
      </c>
      <c r="G16" s="28"/>
      <c r="H16" s="5">
        <v>1989</v>
      </c>
      <c r="I16" s="26">
        <f>Manufacturing!I16</f>
        <v>112.53590300158076</v>
      </c>
      <c r="J16" s="26">
        <f>Manufacturing!J16</f>
        <v>118.13642506137738</v>
      </c>
      <c r="K16" s="26">
        <f>Manufacturing!K16</f>
        <v>52.274618079648199</v>
      </c>
      <c r="L16" s="26"/>
      <c r="M16" s="5">
        <v>1989</v>
      </c>
      <c r="N16" s="26">
        <f t="shared" si="15"/>
        <v>111.95883652918108</v>
      </c>
      <c r="O16" s="26">
        <f t="shared" si="16"/>
        <v>121.14333857347512</v>
      </c>
      <c r="P16" s="26">
        <f t="shared" si="17"/>
        <v>53.86573063438955</v>
      </c>
      <c r="R16" s="5">
        <v>1989</v>
      </c>
      <c r="S16" s="28">
        <f t="shared" si="11"/>
        <v>50964.381181794321</v>
      </c>
      <c r="T16" s="28">
        <f t="shared" si="12"/>
        <v>4819.7302800626494</v>
      </c>
      <c r="U16" s="28">
        <f t="shared" si="13"/>
        <v>0</v>
      </c>
      <c r="V16" s="28"/>
      <c r="W16" s="28"/>
      <c r="X16" s="5">
        <v>1989</v>
      </c>
      <c r="Y16" s="24">
        <f t="shared" si="0"/>
        <v>189258.61195248156</v>
      </c>
      <c r="Z16" s="24">
        <f t="shared" si="1"/>
        <v>11211.481526402018</v>
      </c>
      <c r="AA16" s="24">
        <f t="shared" si="2"/>
        <v>70000</v>
      </c>
      <c r="AC16" s="5">
        <v>1989</v>
      </c>
      <c r="AD16" s="24">
        <f t="shared" si="3"/>
        <v>32755.284272316887</v>
      </c>
      <c r="AE16" s="24">
        <f t="shared" si="4"/>
        <v>2200.4040965926738</v>
      </c>
      <c r="AF16" s="24">
        <f t="shared" si="5"/>
        <v>0</v>
      </c>
      <c r="AH16" s="5">
        <v>1989</v>
      </c>
      <c r="AI16" s="24">
        <f t="shared" si="6"/>
        <v>36861.454936586575</v>
      </c>
      <c r="AJ16" s="24">
        <f t="shared" si="7"/>
        <v>2599.478736618682</v>
      </c>
      <c r="AK16" s="24">
        <f t="shared" si="8"/>
        <v>0</v>
      </c>
      <c r="AL16" s="24">
        <f t="shared" si="14"/>
        <v>39460.933673205254</v>
      </c>
      <c r="AM16" s="24"/>
      <c r="AN16" s="5">
        <v>1989</v>
      </c>
      <c r="AO16" s="24">
        <f t="shared" si="18"/>
        <v>202738.00215122613</v>
      </c>
      <c r="AP16" s="24">
        <f t="shared" si="19"/>
        <v>11697.654314784068</v>
      </c>
      <c r="AQ16" s="24">
        <f t="shared" si="20"/>
        <v>36592.232655753738</v>
      </c>
      <c r="AR16" s="24">
        <f t="shared" si="10"/>
        <v>251027.88912176393</v>
      </c>
      <c r="AS16" s="24"/>
      <c r="AT16" s="5">
        <v>1989</v>
      </c>
      <c r="AU16" s="24">
        <f t="shared" si="21"/>
        <v>196531.70563390132</v>
      </c>
      <c r="AV16" s="24">
        <f t="shared" si="22"/>
        <v>11002.020482963368</v>
      </c>
      <c r="AW16" s="24">
        <f t="shared" si="23"/>
        <v>70000</v>
      </c>
      <c r="AX16" s="24">
        <f t="shared" si="24"/>
        <v>277533.72611686471</v>
      </c>
      <c r="AY16" s="24"/>
      <c r="AZ16" s="24">
        <v>34555.5</v>
      </c>
      <c r="BA16" s="24">
        <f t="shared" si="25"/>
        <v>-4905.4336732052543</v>
      </c>
      <c r="BB16" s="24">
        <v>2450</v>
      </c>
      <c r="BC16" s="24"/>
      <c r="BD16" s="5">
        <v>1989</v>
      </c>
      <c r="BE16" s="29">
        <v>4.8270030000000005E-2</v>
      </c>
      <c r="BF16" s="29">
        <f t="shared" si="26"/>
        <v>-3.616250910117258E-2</v>
      </c>
      <c r="BG16" s="29">
        <f t="shared" si="27"/>
        <v>-9.2256705929879113E-2</v>
      </c>
      <c r="BH16" s="29">
        <f t="shared" si="27"/>
        <v>-0.10078704589309739</v>
      </c>
      <c r="BI16" s="26"/>
      <c r="BJ16" s="123">
        <v>1989</v>
      </c>
      <c r="BK16" s="133">
        <f t="shared" si="28"/>
        <v>-4.412579955831062E-2</v>
      </c>
      <c r="BL16" s="134">
        <f t="shared" si="29"/>
        <v>35215.655072799163</v>
      </c>
      <c r="BM16" s="134">
        <f t="shared" si="30"/>
        <v>3208.983722414167</v>
      </c>
      <c r="BN16" s="134">
        <f t="shared" si="31"/>
        <v>2239.5970545529926</v>
      </c>
      <c r="BO16" s="135">
        <f t="shared" si="45"/>
        <v>40664.235849766323</v>
      </c>
      <c r="BP16" s="136">
        <f t="shared" si="46"/>
        <v>0.86601049637089222</v>
      </c>
      <c r="BQ16" s="136">
        <f t="shared" si="47"/>
        <v>7.8914152826324593E-2</v>
      </c>
      <c r="BR16" s="136">
        <f t="shared" si="48"/>
        <v>5.5075350802783189E-2</v>
      </c>
      <c r="BS16" s="136">
        <f t="shared" si="32"/>
        <v>1</v>
      </c>
      <c r="BT16" s="136"/>
      <c r="BU16" s="137">
        <f t="shared" ref="BU16:BU32" si="52">BP15*($AU16/$AU15)+BQ15*($AV16/$AV15)+BR15*($AW16/$AW15)</f>
        <v>1.1153851095936427</v>
      </c>
      <c r="BV16" s="137">
        <f t="shared" ref="BV16:BV32" si="53">1/(BP16*$AU15/$AU16+BQ16*$AV15/$AV16+BR16*$AW15/$AW16)</f>
        <v>1.1149670840696084</v>
      </c>
      <c r="BW16" s="137">
        <f t="shared" ref="BW16:BW32" si="54">(BU16*BV16)^0.5</f>
        <v>1.1151760772444343</v>
      </c>
      <c r="BX16" s="78">
        <v>1989</v>
      </c>
      <c r="BY16" s="97">
        <f t="shared" si="33"/>
        <v>-2.0154347799402066E-3</v>
      </c>
      <c r="BZ16" s="87">
        <f t="shared" si="34"/>
        <v>37977.743222670804</v>
      </c>
      <c r="CA16" s="87">
        <f t="shared" si="35"/>
        <v>2766.1548669645026</v>
      </c>
      <c r="CB16" s="87">
        <f t="shared" si="36"/>
        <v>-79.662239868990554</v>
      </c>
      <c r="CC16" s="88">
        <f t="shared" si="49"/>
        <v>40664.235849766323</v>
      </c>
      <c r="CD16" s="86">
        <f t="shared" si="37"/>
        <v>0.93393475689495942</v>
      </c>
      <c r="CE16" s="86">
        <f t="shared" si="37"/>
        <v>6.8024267741905647E-2</v>
      </c>
      <c r="CF16" s="86">
        <f t="shared" si="37"/>
        <v>-1.9590246368652304E-3</v>
      </c>
      <c r="CG16" s="86">
        <f t="shared" si="38"/>
        <v>0.99999999999999978</v>
      </c>
      <c r="CH16" s="86"/>
      <c r="CI16" s="98">
        <f t="shared" ref="CI16:CI32" si="55">CD15*($AU16/$AU15)+CE15*($AV16/$AV15)+CF15*($AW16/$AW15)</f>
        <v>1.1201589100612754</v>
      </c>
      <c r="CJ16" s="98">
        <f t="shared" ref="CJ16:CJ32" si="56">1/(CD16*$AU15/$AU16+CE16*$AV15/$AV16+CF16*$AW15/$AW16)</f>
        <v>1.1203497649837888</v>
      </c>
      <c r="CK16" s="98">
        <f t="shared" ref="CK16:CK32" si="57">(CI16*CJ16)^0.5</f>
        <v>1.1202543334580979</v>
      </c>
      <c r="CL16" s="54">
        <v>1989</v>
      </c>
      <c r="CM16" s="63">
        <f t="shared" ref="CM16:CM32" si="58">CM15</f>
        <v>0.04</v>
      </c>
      <c r="CN16" s="74">
        <f t="shared" si="39"/>
        <v>53715.345396467957</v>
      </c>
      <c r="CO16" s="74">
        <f t="shared" si="40"/>
        <v>4311.7561466786756</v>
      </c>
      <c r="CP16" s="74">
        <f t="shared" si="41"/>
        <v>5472.6179582360983</v>
      </c>
      <c r="CQ16" s="75">
        <f t="shared" si="50"/>
        <v>63499.719501382737</v>
      </c>
      <c r="CR16" s="63">
        <f t="shared" si="42"/>
        <v>0.84591468778532608</v>
      </c>
      <c r="CS16" s="63">
        <f t="shared" si="43"/>
        <v>6.7901971544689813E-2</v>
      </c>
      <c r="CT16" s="63">
        <f t="shared" si="44"/>
        <v>8.6183340669984052E-2</v>
      </c>
      <c r="CU16" s="63">
        <f t="shared" si="51"/>
        <v>0.99999999999999989</v>
      </c>
      <c r="CV16" s="63"/>
      <c r="CW16" s="68">
        <f t="shared" ref="CW16:CW32" si="59">CR15*($AU16/$AU15)+CS15*($AV16/$AV15)+CT15*($AW16/$AW15)</f>
        <v>1.1103035782672739</v>
      </c>
      <c r="CX16" s="68">
        <f t="shared" ref="CX16:CX32" si="60">1/(CR16*$AU15/$AU16+CS16*$AV15/$AV16+CT16*$AW15/$AW16)</f>
        <v>1.109494615450429</v>
      </c>
      <c r="CY16" s="68">
        <f t="shared" ref="CY16:CY32" si="61">(CW16*CX16)^0.5</f>
        <v>1.1098990231561088</v>
      </c>
      <c r="CZ16" s="30"/>
      <c r="DA16" s="28"/>
    </row>
    <row r="17" spans="2:105" x14ac:dyDescent="0.2">
      <c r="B17" s="5">
        <v>1990</v>
      </c>
      <c r="C17" s="24">
        <v>54496.01670164393</v>
      </c>
      <c r="D17" s="24">
        <v>7103.1064620496672</v>
      </c>
      <c r="E17" s="24">
        <v>0</v>
      </c>
      <c r="F17" s="24">
        <v>73066</v>
      </c>
      <c r="G17" s="28"/>
      <c r="H17" s="5">
        <v>1990</v>
      </c>
      <c r="I17" s="26">
        <f>Manufacturing!I17</f>
        <v>113.33727133779374</v>
      </c>
      <c r="J17" s="26">
        <f>Manufacturing!J17</f>
        <v>114.11795718717823</v>
      </c>
      <c r="K17" s="26">
        <f>Manufacturing!K17</f>
        <v>50.331592619410955</v>
      </c>
      <c r="L17" s="26"/>
      <c r="M17" s="5">
        <v>1990</v>
      </c>
      <c r="N17" s="26">
        <f t="shared" si="15"/>
        <v>112.93658716968724</v>
      </c>
      <c r="O17" s="26">
        <f t="shared" si="16"/>
        <v>116.1271911242778</v>
      </c>
      <c r="P17" s="26">
        <f t="shared" si="17"/>
        <v>51.303105349529574</v>
      </c>
      <c r="R17" s="5">
        <v>1990</v>
      </c>
      <c r="S17" s="28">
        <f t="shared" si="11"/>
        <v>48083.04987264287</v>
      </c>
      <c r="T17" s="28">
        <f t="shared" si="12"/>
        <v>6224.3547265738644</v>
      </c>
      <c r="U17" s="28">
        <f t="shared" si="13"/>
        <v>0</v>
      </c>
      <c r="V17" s="28"/>
      <c r="W17" s="28"/>
      <c r="X17" s="5">
        <v>1990</v>
      </c>
      <c r="Y17" s="24">
        <f t="shared" si="0"/>
        <v>201791.63901032394</v>
      </c>
      <c r="Z17" s="24">
        <f t="shared" si="1"/>
        <v>14571.104475038092</v>
      </c>
      <c r="AA17" s="24">
        <f t="shared" si="2"/>
        <v>70000</v>
      </c>
      <c r="AC17" s="5">
        <v>1990</v>
      </c>
      <c r="AD17" s="24">
        <f t="shared" si="3"/>
        <v>35550.022814800497</v>
      </c>
      <c r="AE17" s="24">
        <f t="shared" si="4"/>
        <v>2864.73177793779</v>
      </c>
      <c r="AF17" s="24">
        <f t="shared" si="5"/>
        <v>0</v>
      </c>
      <c r="AH17" s="5">
        <v>1990</v>
      </c>
      <c r="AI17" s="24">
        <f t="shared" si="6"/>
        <v>40291.425818258016</v>
      </c>
      <c r="AJ17" s="24">
        <f t="shared" si="7"/>
        <v>3269.1733838745367</v>
      </c>
      <c r="AK17" s="24">
        <f t="shared" si="8"/>
        <v>0</v>
      </c>
      <c r="AL17" s="24">
        <f t="shared" si="14"/>
        <v>43560.599202132551</v>
      </c>
      <c r="AM17" s="24"/>
      <c r="AN17" s="5">
        <v>1990</v>
      </c>
      <c r="AO17" s="24">
        <f t="shared" si="18"/>
        <v>221602.8420004191</v>
      </c>
      <c r="AP17" s="24">
        <f t="shared" si="19"/>
        <v>14711.280227435418</v>
      </c>
      <c r="AQ17" s="24">
        <f t="shared" si="20"/>
        <v>35232.114833587671</v>
      </c>
      <c r="AR17" s="24">
        <f t="shared" si="10"/>
        <v>271546.23706144217</v>
      </c>
      <c r="AS17" s="24"/>
      <c r="AT17" s="5">
        <v>1990</v>
      </c>
      <c r="AU17" s="24">
        <f t="shared" si="21"/>
        <v>213300.13688880298</v>
      </c>
      <c r="AV17" s="24">
        <f t="shared" si="22"/>
        <v>14323.65888968895</v>
      </c>
      <c r="AW17" s="24">
        <f t="shared" si="23"/>
        <v>70000</v>
      </c>
      <c r="AX17" s="24">
        <f t="shared" si="24"/>
        <v>297623.79577849194</v>
      </c>
      <c r="AY17" s="24"/>
      <c r="AZ17" s="24">
        <v>36508.5</v>
      </c>
      <c r="BA17" s="24">
        <f t="shared" si="25"/>
        <v>-7052.099202132551</v>
      </c>
      <c r="BB17" s="24">
        <v>2612.5</v>
      </c>
      <c r="BC17" s="24"/>
      <c r="BD17" s="5">
        <v>1990</v>
      </c>
      <c r="BE17" s="29">
        <v>5.3979559999999996E-2</v>
      </c>
      <c r="BF17" s="29">
        <f t="shared" si="26"/>
        <v>-4.4458697549153103E-2</v>
      </c>
      <c r="BG17" s="29">
        <f t="shared" si="27"/>
        <v>-8.348837967364886E-2</v>
      </c>
      <c r="BH17" s="29">
        <f t="shared" si="27"/>
        <v>-8.6480934555892008E-2</v>
      </c>
      <c r="BI17" s="26"/>
      <c r="BJ17" s="123">
        <v>1990</v>
      </c>
      <c r="BK17" s="133">
        <f t="shared" si="28"/>
        <v>-5.2428245976795601E-2</v>
      </c>
      <c r="BL17" s="134">
        <f t="shared" si="29"/>
        <v>38411.437108777951</v>
      </c>
      <c r="BM17" s="134">
        <f t="shared" si="30"/>
        <v>3758.1041164598155</v>
      </c>
      <c r="BN17" s="134">
        <f t="shared" si="31"/>
        <v>1288.9180002368153</v>
      </c>
      <c r="BO17" s="135">
        <f t="shared" si="45"/>
        <v>43458.45922547458</v>
      </c>
      <c r="BP17" s="136">
        <f t="shared" si="46"/>
        <v>0.88386559931839104</v>
      </c>
      <c r="BQ17" s="136">
        <f t="shared" si="47"/>
        <v>8.6475779018343135E-2</v>
      </c>
      <c r="BR17" s="136">
        <f t="shared" si="48"/>
        <v>2.9658621663265834E-2</v>
      </c>
      <c r="BS17" s="136">
        <f t="shared" si="32"/>
        <v>1</v>
      </c>
      <c r="BT17" s="136"/>
      <c r="BU17" s="137">
        <f t="shared" si="52"/>
        <v>1.0977146446386585</v>
      </c>
      <c r="BV17" s="137">
        <f t="shared" si="53"/>
        <v>1.0983435497169947</v>
      </c>
      <c r="BW17" s="137">
        <f t="shared" si="54"/>
        <v>1.0980290521515146</v>
      </c>
      <c r="BX17" s="78">
        <v>1990</v>
      </c>
      <c r="BY17" s="97">
        <f t="shared" si="33"/>
        <v>-7.6437525134811467E-3</v>
      </c>
      <c r="BZ17" s="87">
        <f t="shared" si="34"/>
        <v>40375.479237340696</v>
      </c>
      <c r="CA17" s="87">
        <f t="shared" si="35"/>
        <v>3372.3013490918297</v>
      </c>
      <c r="CB17" s="87">
        <f t="shared" si="36"/>
        <v>-289.32136095794527</v>
      </c>
      <c r="CC17" s="88">
        <f t="shared" si="49"/>
        <v>43458.45922547458</v>
      </c>
      <c r="CD17" s="86">
        <f t="shared" si="37"/>
        <v>0.92905915112778104</v>
      </c>
      <c r="CE17" s="86">
        <f t="shared" si="37"/>
        <v>7.7598272216587147E-2</v>
      </c>
      <c r="CF17" s="86">
        <f t="shared" si="37"/>
        <v>-6.6574233443681364E-3</v>
      </c>
      <c r="CG17" s="86">
        <f t="shared" si="38"/>
        <v>1</v>
      </c>
      <c r="CH17" s="86"/>
      <c r="CI17" s="98">
        <f t="shared" si="55"/>
        <v>1.1002222787533016</v>
      </c>
      <c r="CJ17" s="98">
        <f t="shared" si="56"/>
        <v>1.1001490232242923</v>
      </c>
      <c r="CK17" s="98">
        <f t="shared" si="57"/>
        <v>1.1001856503790848</v>
      </c>
      <c r="CL17" s="54">
        <v>1990</v>
      </c>
      <c r="CM17" s="63">
        <f t="shared" si="58"/>
        <v>0.04</v>
      </c>
      <c r="CN17" s="74">
        <f t="shared" si="39"/>
        <v>60524.460822006207</v>
      </c>
      <c r="CO17" s="74">
        <f t="shared" si="40"/>
        <v>5260.8016413079431</v>
      </c>
      <c r="CP17" s="74">
        <f t="shared" si="41"/>
        <v>4682.616588956289</v>
      </c>
      <c r="CQ17" s="75">
        <f t="shared" si="50"/>
        <v>70467.879052270437</v>
      </c>
      <c r="CR17" s="63">
        <f t="shared" si="42"/>
        <v>0.85889431661638949</v>
      </c>
      <c r="CS17" s="63">
        <f t="shared" si="43"/>
        <v>7.4655314053168498E-2</v>
      </c>
      <c r="CT17" s="63">
        <f t="shared" si="44"/>
        <v>6.6450369330442016E-2</v>
      </c>
      <c r="CU17" s="63">
        <f t="shared" si="51"/>
        <v>1</v>
      </c>
      <c r="CV17" s="63"/>
      <c r="CW17" s="68">
        <f t="shared" si="59"/>
        <v>1.0926753287870972</v>
      </c>
      <c r="CX17" s="68">
        <f t="shared" si="60"/>
        <v>1.0926977092822479</v>
      </c>
      <c r="CY17" s="68">
        <f t="shared" si="61"/>
        <v>1.0926865189773727</v>
      </c>
      <c r="CZ17" s="30"/>
      <c r="DA17" s="28"/>
    </row>
    <row r="18" spans="2:105" x14ac:dyDescent="0.2">
      <c r="B18" s="5">
        <v>1991</v>
      </c>
      <c r="C18" s="24">
        <v>48119.843556970445</v>
      </c>
      <c r="D18" s="24">
        <v>8863.7230352561055</v>
      </c>
      <c r="E18" s="24">
        <v>0</v>
      </c>
      <c r="F18" s="24">
        <v>66695</v>
      </c>
      <c r="G18" s="28"/>
      <c r="H18" s="5">
        <v>1991</v>
      </c>
      <c r="I18" s="26">
        <f>Manufacturing!I18</f>
        <v>113.89463692892792</v>
      </c>
      <c r="J18" s="26">
        <f>Manufacturing!J18</f>
        <v>113.71631226039884</v>
      </c>
      <c r="K18" s="26">
        <f>Manufacturing!K18</f>
        <v>47.771111249725358</v>
      </c>
      <c r="L18" s="26"/>
      <c r="M18" s="5">
        <v>1991</v>
      </c>
      <c r="N18" s="26">
        <f t="shared" si="15"/>
        <v>113.61595413336083</v>
      </c>
      <c r="O18" s="26">
        <f t="shared" si="16"/>
        <v>113.91713472378854</v>
      </c>
      <c r="P18" s="26">
        <f t="shared" si="17"/>
        <v>49.05135193456816</v>
      </c>
      <c r="R18" s="5">
        <v>1991</v>
      </c>
      <c r="S18" s="28">
        <f t="shared" si="11"/>
        <v>42249.437598188226</v>
      </c>
      <c r="T18" s="28">
        <f t="shared" si="12"/>
        <v>7794.5924019757849</v>
      </c>
      <c r="U18" s="28">
        <f t="shared" si="13"/>
        <v>0</v>
      </c>
      <c r="V18" s="28"/>
      <c r="W18" s="28"/>
      <c r="X18" s="5">
        <v>1991</v>
      </c>
      <c r="Y18" s="24">
        <f t="shared" si="0"/>
        <v>206888.35030694251</v>
      </c>
      <c r="Z18" s="24">
        <f t="shared" si="1"/>
        <v>18672.016741808678</v>
      </c>
      <c r="AA18" s="24">
        <f t="shared" si="2"/>
        <v>70000</v>
      </c>
      <c r="AC18" s="5">
        <v>1991</v>
      </c>
      <c r="AD18" s="24">
        <f t="shared" si="3"/>
        <v>37152.726301569674</v>
      </c>
      <c r="AE18" s="24">
        <f t="shared" si="4"/>
        <v>3693.6801352051971</v>
      </c>
      <c r="AF18" s="24">
        <f t="shared" si="5"/>
        <v>0</v>
      </c>
      <c r="AH18" s="5">
        <v>1991</v>
      </c>
      <c r="AI18" s="24">
        <f t="shared" si="6"/>
        <v>42314.962730371095</v>
      </c>
      <c r="AJ18" s="24">
        <f t="shared" si="7"/>
        <v>4200.3168364502644</v>
      </c>
      <c r="AK18" s="24">
        <f t="shared" si="8"/>
        <v>0</v>
      </c>
      <c r="AL18" s="24">
        <f t="shared" si="14"/>
        <v>46515.279566821358</v>
      </c>
      <c r="AM18" s="24"/>
      <c r="AN18" s="5">
        <v>1991</v>
      </c>
      <c r="AO18" s="24">
        <f t="shared" si="18"/>
        <v>232732.295017041</v>
      </c>
      <c r="AP18" s="24">
        <f t="shared" si="19"/>
        <v>18901.425764026182</v>
      </c>
      <c r="AQ18" s="24">
        <f t="shared" si="20"/>
        <v>33439.777874807754</v>
      </c>
      <c r="AR18" s="24">
        <f t="shared" si="10"/>
        <v>285073.49865587492</v>
      </c>
      <c r="AS18" s="24"/>
      <c r="AT18" s="5">
        <v>1991</v>
      </c>
      <c r="AU18" s="24">
        <f t="shared" si="21"/>
        <v>222916.35780941806</v>
      </c>
      <c r="AV18" s="24">
        <f t="shared" si="22"/>
        <v>18468.400676025984</v>
      </c>
      <c r="AW18" s="24">
        <f t="shared" si="23"/>
        <v>70000</v>
      </c>
      <c r="AX18" s="24">
        <f t="shared" si="24"/>
        <v>311384.75848544401</v>
      </c>
      <c r="AY18" s="24"/>
      <c r="AZ18" s="24">
        <v>45013.5</v>
      </c>
      <c r="BA18" s="24">
        <f t="shared" si="25"/>
        <v>-1501.7795668213585</v>
      </c>
      <c r="BB18" s="24">
        <v>2787.5</v>
      </c>
      <c r="BC18" s="24"/>
      <c r="BD18" s="5">
        <v>1991</v>
      </c>
      <c r="BE18" s="29">
        <v>4.2349639999999994E-2</v>
      </c>
      <c r="BF18" s="29">
        <f t="shared" si="26"/>
        <v>-3.5911058780084271E-2</v>
      </c>
      <c r="BG18" s="29">
        <f t="shared" si="27"/>
        <v>-4.4005578954468216E-2</v>
      </c>
      <c r="BH18" s="29">
        <f t="shared" si="27"/>
        <v>-8.9434376492062873E-2</v>
      </c>
      <c r="BI18" s="26"/>
      <c r="BJ18" s="123">
        <v>1991</v>
      </c>
      <c r="BK18" s="133">
        <f t="shared" si="28"/>
        <v>-2.5869867378036829E-2</v>
      </c>
      <c r="BL18" s="134">
        <f t="shared" si="29"/>
        <v>45069.828247891877</v>
      </c>
      <c r="BM18" s="134">
        <f t="shared" si="30"/>
        <v>4590.6350678157642</v>
      </c>
      <c r="BN18" s="134">
        <f t="shared" si="31"/>
        <v>2274.9776790529668</v>
      </c>
      <c r="BO18" s="135">
        <f t="shared" si="45"/>
        <v>51935.440994760604</v>
      </c>
      <c r="BP18" s="136">
        <f t="shared" si="46"/>
        <v>0.86780486281879554</v>
      </c>
      <c r="BQ18" s="136">
        <f t="shared" si="47"/>
        <v>8.8391182974240659E-2</v>
      </c>
      <c r="BR18" s="136">
        <f t="shared" si="48"/>
        <v>4.3803954206963855E-2</v>
      </c>
      <c r="BS18" s="136">
        <f t="shared" si="32"/>
        <v>1</v>
      </c>
      <c r="BT18" s="136"/>
      <c r="BU18" s="137">
        <f t="shared" si="52"/>
        <v>1.0648702780710018</v>
      </c>
      <c r="BV18" s="137">
        <f t="shared" si="53"/>
        <v>1.0607520634876735</v>
      </c>
      <c r="BW18" s="137">
        <f t="shared" si="54"/>
        <v>1.0628091761038327</v>
      </c>
      <c r="BX18" s="78">
        <v>1991</v>
      </c>
      <c r="BY18" s="97">
        <f t="shared" si="33"/>
        <v>1.1036032758961579E-2</v>
      </c>
      <c r="BZ18" s="87">
        <f t="shared" si="34"/>
        <v>46912.513715155073</v>
      </c>
      <c r="CA18" s="87">
        <f t="shared" si="35"/>
        <v>4627.9469904177968</v>
      </c>
      <c r="CB18" s="87">
        <f t="shared" si="36"/>
        <v>394.98028918774298</v>
      </c>
      <c r="CC18" s="88">
        <f t="shared" si="49"/>
        <v>51935.440994760611</v>
      </c>
      <c r="CD18" s="86">
        <f t="shared" si="37"/>
        <v>0.90328517129348596</v>
      </c>
      <c r="CE18" s="86">
        <f t="shared" si="37"/>
        <v>8.910961189074483E-2</v>
      </c>
      <c r="CF18" s="86">
        <f t="shared" si="37"/>
        <v>7.6052168157692097E-3</v>
      </c>
      <c r="CG18" s="86">
        <f t="shared" si="38"/>
        <v>1</v>
      </c>
      <c r="CH18" s="86"/>
      <c r="CI18" s="98">
        <f t="shared" si="55"/>
        <v>1.0643389162413361</v>
      </c>
      <c r="CJ18" s="98">
        <f t="shared" si="56"/>
        <v>1.06265907997855</v>
      </c>
      <c r="CK18" s="98">
        <f t="shared" si="57"/>
        <v>1.0634986664394015</v>
      </c>
      <c r="CL18" s="54">
        <v>1991</v>
      </c>
      <c r="CM18" s="63">
        <f t="shared" si="58"/>
        <v>0.04</v>
      </c>
      <c r="CN18" s="74">
        <f t="shared" si="39"/>
        <v>61773.77781995746</v>
      </c>
      <c r="CO18" s="74">
        <f t="shared" si="40"/>
        <v>5968.9185652767665</v>
      </c>
      <c r="CP18" s="74">
        <f t="shared" si="41"/>
        <v>4581.6351041809539</v>
      </c>
      <c r="CQ18" s="75">
        <f t="shared" si="50"/>
        <v>72324.331489415184</v>
      </c>
      <c r="CR18" s="63">
        <f t="shared" si="42"/>
        <v>0.85412165654096894</v>
      </c>
      <c r="CS18" s="63">
        <f t="shared" si="43"/>
        <v>8.2529882300403007E-2</v>
      </c>
      <c r="CT18" s="63">
        <f t="shared" si="44"/>
        <v>6.3348461158628008E-2</v>
      </c>
      <c r="CU18" s="63">
        <f t="shared" si="51"/>
        <v>1</v>
      </c>
      <c r="CV18" s="63"/>
      <c r="CW18" s="68">
        <f t="shared" si="59"/>
        <v>1.0603240872327131</v>
      </c>
      <c r="CX18" s="68">
        <f t="shared" si="60"/>
        <v>1.0586121247251923</v>
      </c>
      <c r="CY18" s="68">
        <f t="shared" si="61"/>
        <v>1.0594677601903337</v>
      </c>
      <c r="CZ18" s="30"/>
      <c r="DA18" s="28"/>
    </row>
    <row r="19" spans="2:105" x14ac:dyDescent="0.2">
      <c r="B19" s="5">
        <v>1992</v>
      </c>
      <c r="C19" s="24">
        <v>47654.469573613642</v>
      </c>
      <c r="D19" s="24">
        <v>10027.516688977155</v>
      </c>
      <c r="E19" s="24">
        <v>0</v>
      </c>
      <c r="F19" s="24">
        <v>65634</v>
      </c>
      <c r="G19" s="28"/>
      <c r="H19" s="5">
        <v>1992</v>
      </c>
      <c r="I19" s="26">
        <f>Manufacturing!I19</f>
        <v>111.11361007154275</v>
      </c>
      <c r="J19" s="26">
        <f>Manufacturing!J19</f>
        <v>104.21144916067885</v>
      </c>
      <c r="K19" s="26">
        <f>Manufacturing!K19</f>
        <v>46.585350762501726</v>
      </c>
      <c r="L19" s="26"/>
      <c r="M19" s="5">
        <v>1992</v>
      </c>
      <c r="N19" s="26">
        <f t="shared" si="15"/>
        <v>112.50412350023534</v>
      </c>
      <c r="O19" s="26">
        <f t="shared" si="16"/>
        <v>108.96388071053885</v>
      </c>
      <c r="P19" s="26">
        <f t="shared" si="17"/>
        <v>47.178231006113542</v>
      </c>
      <c r="R19" s="5">
        <v>1992</v>
      </c>
      <c r="S19" s="28">
        <f t="shared" si="11"/>
        <v>42888.058036212075</v>
      </c>
      <c r="T19" s="28">
        <f t="shared" si="12"/>
        <v>9622.2792886376501</v>
      </c>
      <c r="U19" s="28">
        <f t="shared" si="13"/>
        <v>0</v>
      </c>
      <c r="V19" s="28"/>
      <c r="W19" s="28"/>
      <c r="X19" s="5">
        <v>1992</v>
      </c>
      <c r="Y19" s="24">
        <f t="shared" si="0"/>
        <v>211721.01178897984</v>
      </c>
      <c r="Z19" s="24">
        <f t="shared" si="1"/>
        <v>23597.664753220826</v>
      </c>
      <c r="AA19" s="24">
        <f t="shared" si="2"/>
        <v>70000</v>
      </c>
      <c r="AC19" s="5">
        <v>1992</v>
      </c>
      <c r="AD19" s="24">
        <f t="shared" si="3"/>
        <v>38055.396554174753</v>
      </c>
      <c r="AE19" s="24">
        <f t="shared" si="4"/>
        <v>4696.6312772255005</v>
      </c>
      <c r="AF19" s="24">
        <f t="shared" si="5"/>
        <v>0</v>
      </c>
      <c r="AH19" s="5">
        <v>1992</v>
      </c>
      <c r="AI19" s="24">
        <f t="shared" si="6"/>
        <v>42284.72493838505</v>
      </c>
      <c r="AJ19" s="24">
        <f t="shared" si="7"/>
        <v>4894.4275157303946</v>
      </c>
      <c r="AK19" s="24">
        <f t="shared" si="8"/>
        <v>0</v>
      </c>
      <c r="AL19" s="24">
        <f t="shared" si="14"/>
        <v>47179.152454115443</v>
      </c>
      <c r="AM19" s="24"/>
      <c r="AN19" s="5">
        <v>1992</v>
      </c>
      <c r="AO19" s="24">
        <f t="shared" si="18"/>
        <v>232565.98716111784</v>
      </c>
      <c r="AP19" s="24">
        <f t="shared" si="19"/>
        <v>22024.923820786778</v>
      </c>
      <c r="AQ19" s="24">
        <f t="shared" si="20"/>
        <v>32609.745533751207</v>
      </c>
      <c r="AR19" s="24">
        <f t="shared" si="10"/>
        <v>287200.65651565581</v>
      </c>
      <c r="AS19" s="24"/>
      <c r="AT19" s="5">
        <v>1992</v>
      </c>
      <c r="AU19" s="24">
        <f t="shared" si="21"/>
        <v>228332.37932504853</v>
      </c>
      <c r="AV19" s="24">
        <f t="shared" si="22"/>
        <v>23483.156386127503</v>
      </c>
      <c r="AW19" s="24">
        <f t="shared" si="23"/>
        <v>70000</v>
      </c>
      <c r="AX19" s="24">
        <f t="shared" si="24"/>
        <v>321815.53571117599</v>
      </c>
      <c r="AY19" s="24"/>
      <c r="AZ19" s="24">
        <v>48384</v>
      </c>
      <c r="BA19" s="24">
        <f t="shared" si="25"/>
        <v>1204.8475458845569</v>
      </c>
      <c r="BB19" s="24">
        <v>2937.5</v>
      </c>
      <c r="BC19" s="24"/>
      <c r="BD19" s="5">
        <v>1992</v>
      </c>
      <c r="BE19" s="29">
        <v>3.0288200000000001E-2</v>
      </c>
      <c r="BF19" s="29">
        <f t="shared" si="26"/>
        <v>-5.3097511976283207E-2</v>
      </c>
      <c r="BG19" s="29">
        <f t="shared" si="27"/>
        <v>-0.1105245987847393</v>
      </c>
      <c r="BH19" s="29">
        <f t="shared" si="27"/>
        <v>-5.3489796522677158E-2</v>
      </c>
      <c r="BI19" s="26"/>
      <c r="BJ19" s="123">
        <v>1992</v>
      </c>
      <c r="BK19" s="133">
        <f t="shared" si="28"/>
        <v>-3.3125989926626465E-2</v>
      </c>
      <c r="BL19" s="134">
        <f t="shared" si="29"/>
        <v>47054.22089290143</v>
      </c>
      <c r="BM19" s="134">
        <f t="shared" si="30"/>
        <v>6730.3529104262389</v>
      </c>
      <c r="BN19" s="134">
        <f t="shared" si="31"/>
        <v>692.87897337512436</v>
      </c>
      <c r="BO19" s="135">
        <f t="shared" si="45"/>
        <v>54477.452776702798</v>
      </c>
      <c r="BP19" s="136">
        <f t="shared" si="46"/>
        <v>0.86373753717472079</v>
      </c>
      <c r="BQ19" s="136">
        <f t="shared" si="47"/>
        <v>0.12354382533289927</v>
      </c>
      <c r="BR19" s="136">
        <f t="shared" si="48"/>
        <v>1.271863749237984E-2</v>
      </c>
      <c r="BS19" s="136">
        <f t="shared" si="32"/>
        <v>1</v>
      </c>
      <c r="BT19" s="136"/>
      <c r="BU19" s="137">
        <f t="shared" si="52"/>
        <v>1.0450853704829521</v>
      </c>
      <c r="BV19" s="137">
        <f t="shared" si="53"/>
        <v>1.0491750139143663</v>
      </c>
      <c r="BW19" s="137">
        <f t="shared" si="54"/>
        <v>1.0471281956466227</v>
      </c>
      <c r="BX19" s="78">
        <v>1992</v>
      </c>
      <c r="BY19" s="97">
        <f t="shared" si="33"/>
        <v>1.567186178691345E-2</v>
      </c>
      <c r="BZ19" s="87">
        <f t="shared" si="34"/>
        <v>48258.421696851387</v>
      </c>
      <c r="CA19" s="87">
        <f t="shared" si="35"/>
        <v>5685.7956331987307</v>
      </c>
      <c r="CB19" s="87">
        <f t="shared" si="36"/>
        <v>533.23544665265786</v>
      </c>
      <c r="CC19" s="88">
        <f t="shared" si="49"/>
        <v>54477.452776702776</v>
      </c>
      <c r="CD19" s="86">
        <f t="shared" si="37"/>
        <v>0.88584210966429489</v>
      </c>
      <c r="CE19" s="86">
        <f t="shared" si="37"/>
        <v>0.1043697042243182</v>
      </c>
      <c r="CF19" s="86">
        <f t="shared" si="37"/>
        <v>9.7881861113869005E-3</v>
      </c>
      <c r="CG19" s="86">
        <f t="shared" si="38"/>
        <v>1</v>
      </c>
      <c r="CH19" s="86"/>
      <c r="CI19" s="98">
        <f t="shared" si="55"/>
        <v>1.0461424835340078</v>
      </c>
      <c r="CJ19" s="98">
        <f t="shared" si="56"/>
        <v>1.0452596556072675</v>
      </c>
      <c r="CK19" s="98">
        <f t="shared" si="57"/>
        <v>1.0457009764052478</v>
      </c>
      <c r="CL19" s="54">
        <v>1992</v>
      </c>
      <c r="CM19" s="63">
        <f t="shared" si="58"/>
        <v>0.04</v>
      </c>
      <c r="CN19" s="74">
        <f t="shared" si="39"/>
        <v>66448.273829356011</v>
      </c>
      <c r="CO19" s="74">
        <f t="shared" si="40"/>
        <v>8663.4334700384989</v>
      </c>
      <c r="CP19" s="74">
        <f t="shared" si="41"/>
        <v>3182.9201752794024</v>
      </c>
      <c r="CQ19" s="75">
        <f t="shared" si="50"/>
        <v>78294.627474673907</v>
      </c>
      <c r="CR19" s="63">
        <f t="shared" si="42"/>
        <v>0.84869519113364633</v>
      </c>
      <c r="CS19" s="63">
        <f t="shared" si="43"/>
        <v>0.11065169794493082</v>
      </c>
      <c r="CT19" s="63">
        <f t="shared" si="44"/>
        <v>4.0653110921422889E-2</v>
      </c>
      <c r="CU19" s="63">
        <f t="shared" si="51"/>
        <v>1</v>
      </c>
      <c r="CV19" s="63"/>
      <c r="CW19" s="68">
        <f t="shared" si="59"/>
        <v>1.0431613917282843</v>
      </c>
      <c r="CX19" s="68">
        <f t="shared" si="60"/>
        <v>1.0457628932003331</v>
      </c>
      <c r="CY19" s="68">
        <f t="shared" si="61"/>
        <v>1.0444613325004697</v>
      </c>
      <c r="CZ19" s="30"/>
      <c r="DA19" s="28"/>
    </row>
    <row r="20" spans="2:105" x14ac:dyDescent="0.2">
      <c r="B20" s="5">
        <v>1993</v>
      </c>
      <c r="C20" s="24">
        <v>58109.125532253573</v>
      </c>
      <c r="D20" s="24">
        <v>10408.785725655616</v>
      </c>
      <c r="E20" s="24">
        <v>0</v>
      </c>
      <c r="F20" s="24">
        <v>75043</v>
      </c>
      <c r="G20" s="28"/>
      <c r="H20" s="5">
        <v>1993</v>
      </c>
      <c r="I20" s="26">
        <f>Manufacturing!I20</f>
        <v>109.77548907829974</v>
      </c>
      <c r="J20" s="26">
        <f>Manufacturing!J20</f>
        <v>103.65205844530483</v>
      </c>
      <c r="K20" s="26">
        <f>Manufacturing!K20</f>
        <v>45.540466904342615</v>
      </c>
      <c r="L20" s="26"/>
      <c r="M20" s="5">
        <v>1993</v>
      </c>
      <c r="N20" s="26">
        <f t="shared" si="15"/>
        <v>110.44454957492124</v>
      </c>
      <c r="O20" s="26">
        <f t="shared" si="16"/>
        <v>103.93175380299184</v>
      </c>
      <c r="P20" s="26">
        <f t="shared" si="17"/>
        <v>46.062908833422171</v>
      </c>
      <c r="R20" s="5">
        <v>1993</v>
      </c>
      <c r="S20" s="28">
        <f t="shared" si="11"/>
        <v>52934.517550457902</v>
      </c>
      <c r="T20" s="28">
        <f t="shared" si="12"/>
        <v>10042.044395238065</v>
      </c>
      <c r="U20" s="28">
        <f t="shared" si="13"/>
        <v>0</v>
      </c>
      <c r="V20" s="28"/>
      <c r="W20" s="28"/>
      <c r="X20" s="5">
        <v>1993</v>
      </c>
      <c r="Y20" s="24">
        <f t="shared" si="0"/>
        <v>224957.48424540291</v>
      </c>
      <c r="Z20" s="24">
        <f t="shared" si="1"/>
        <v>27915.971758290918</v>
      </c>
      <c r="AA20" s="24">
        <f t="shared" si="2"/>
        <v>70000</v>
      </c>
      <c r="AC20" s="5">
        <v>1993</v>
      </c>
      <c r="AD20" s="24">
        <f t="shared" si="3"/>
        <v>39698.045094034795</v>
      </c>
      <c r="AE20" s="24">
        <f t="shared" si="4"/>
        <v>5723.7373901679721</v>
      </c>
      <c r="AF20" s="24">
        <f t="shared" si="5"/>
        <v>0</v>
      </c>
      <c r="AH20" s="5">
        <v>1993</v>
      </c>
      <c r="AI20" s="24">
        <f t="shared" si="6"/>
        <v>43578.723156500673</v>
      </c>
      <c r="AJ20" s="24">
        <f t="shared" si="7"/>
        <v>5932.7716249126715</v>
      </c>
      <c r="AK20" s="24">
        <f t="shared" si="8"/>
        <v>0</v>
      </c>
      <c r="AL20" s="24">
        <f t="shared" si="14"/>
        <v>49511.494781413348</v>
      </c>
      <c r="AM20" s="24"/>
      <c r="AN20" s="5">
        <v>1993</v>
      </c>
      <c r="AO20" s="24">
        <f t="shared" si="18"/>
        <v>239682.97736075369</v>
      </c>
      <c r="AP20" s="24">
        <f t="shared" si="19"/>
        <v>26697.47231210702</v>
      </c>
      <c r="AQ20" s="24">
        <f t="shared" si="20"/>
        <v>31878.326833039828</v>
      </c>
      <c r="AR20" s="24">
        <f t="shared" si="10"/>
        <v>298258.77650590055</v>
      </c>
      <c r="AS20" s="24"/>
      <c r="AT20" s="5">
        <v>1993</v>
      </c>
      <c r="AU20" s="24">
        <f t="shared" si="21"/>
        <v>238188.2705642088</v>
      </c>
      <c r="AV20" s="24">
        <f t="shared" si="22"/>
        <v>28618.686950839859</v>
      </c>
      <c r="AW20" s="24">
        <f t="shared" si="23"/>
        <v>70000</v>
      </c>
      <c r="AX20" s="24">
        <f t="shared" si="24"/>
        <v>336806.95751504868</v>
      </c>
      <c r="AY20" s="24"/>
      <c r="AZ20" s="24">
        <v>52416</v>
      </c>
      <c r="BA20" s="24">
        <f t="shared" si="25"/>
        <v>2904.5052185866516</v>
      </c>
      <c r="BB20" s="24">
        <v>3162.5</v>
      </c>
      <c r="BC20" s="24"/>
      <c r="BD20" s="5">
        <v>1993</v>
      </c>
      <c r="BE20" s="29">
        <v>2.9516569999999999E-2</v>
      </c>
      <c r="BF20" s="29">
        <f t="shared" si="26"/>
        <v>-4.0367867113060729E-2</v>
      </c>
      <c r="BG20" s="29">
        <f t="shared" si="27"/>
        <v>-3.3884265862478724E-2</v>
      </c>
      <c r="BH20" s="29">
        <f t="shared" si="27"/>
        <v>-5.0456712262148873E-2</v>
      </c>
      <c r="BI20" s="26"/>
      <c r="BJ20" s="123">
        <v>1993</v>
      </c>
      <c r="BK20" s="133">
        <f t="shared" si="28"/>
        <v>-1.1865229744545123E-2</v>
      </c>
      <c r="BL20" s="134">
        <f t="shared" si="29"/>
        <v>51035.70899200203</v>
      </c>
      <c r="BM20" s="134">
        <f t="shared" si="30"/>
        <v>6591.1119599333288</v>
      </c>
      <c r="BN20" s="134">
        <f t="shared" si="31"/>
        <v>1281.0739596484902</v>
      </c>
      <c r="BO20" s="135">
        <f t="shared" si="45"/>
        <v>58907.894911583848</v>
      </c>
      <c r="BP20" s="136">
        <f t="shared" si="46"/>
        <v>0.86636450120315189</v>
      </c>
      <c r="BQ20" s="136">
        <f t="shared" si="47"/>
        <v>0.11188843142037368</v>
      </c>
      <c r="BR20" s="136">
        <f t="shared" si="48"/>
        <v>2.1747067376474447E-2</v>
      </c>
      <c r="BS20" s="136">
        <f t="shared" si="32"/>
        <v>1</v>
      </c>
      <c r="BT20" s="136"/>
      <c r="BU20" s="137">
        <f t="shared" si="52"/>
        <v>1.0643007380214728</v>
      </c>
      <c r="BV20" s="137">
        <f t="shared" si="53"/>
        <v>1.059240060319631</v>
      </c>
      <c r="BW20" s="137">
        <f t="shared" si="54"/>
        <v>1.0617673841007231</v>
      </c>
      <c r="BX20" s="78">
        <v>1993</v>
      </c>
      <c r="BY20" s="97">
        <f t="shared" si="33"/>
        <v>2.284506936527125E-2</v>
      </c>
      <c r="BZ20" s="87">
        <f t="shared" si="34"/>
        <v>51325.608912889002</v>
      </c>
      <c r="CA20" s="87">
        <f t="shared" si="35"/>
        <v>6823.9263410459807</v>
      </c>
      <c r="CB20" s="87">
        <f t="shared" si="36"/>
        <v>758.35965764887362</v>
      </c>
      <c r="CC20" s="88">
        <f t="shared" si="49"/>
        <v>58907.894911583855</v>
      </c>
      <c r="CD20" s="86">
        <f t="shared" si="37"/>
        <v>0.87128574174861839</v>
      </c>
      <c r="CE20" s="86">
        <f t="shared" si="37"/>
        <v>0.11584060763481976</v>
      </c>
      <c r="CF20" s="86">
        <f t="shared" si="37"/>
        <v>1.2873650616561875E-2</v>
      </c>
      <c r="CG20" s="86">
        <f t="shared" si="38"/>
        <v>1</v>
      </c>
      <c r="CH20" s="86"/>
      <c r="CI20" s="98">
        <f t="shared" si="55"/>
        <v>1.0610616867378102</v>
      </c>
      <c r="CJ20" s="98">
        <f t="shared" si="56"/>
        <v>1.0602652475092977</v>
      </c>
      <c r="CK20" s="98">
        <f t="shared" si="57"/>
        <v>1.0606633923689914</v>
      </c>
      <c r="CL20" s="54">
        <v>1993</v>
      </c>
      <c r="CM20" s="63">
        <f t="shared" si="58"/>
        <v>0.04</v>
      </c>
      <c r="CN20" s="74">
        <f t="shared" si="39"/>
        <v>65170.659900095634</v>
      </c>
      <c r="CO20" s="74">
        <f t="shared" si="40"/>
        <v>8190.411848988856</v>
      </c>
      <c r="CP20" s="74">
        <f t="shared" si="41"/>
        <v>3006.8519054202175</v>
      </c>
      <c r="CQ20" s="75">
        <f t="shared" si="50"/>
        <v>76367.923654504702</v>
      </c>
      <c r="CR20" s="63">
        <f t="shared" si="42"/>
        <v>0.85337739696752146</v>
      </c>
      <c r="CS20" s="63">
        <f t="shared" si="43"/>
        <v>0.10724937194892203</v>
      </c>
      <c r="CT20" s="63">
        <f t="shared" si="44"/>
        <v>3.9373231083556545E-2</v>
      </c>
      <c r="CU20" s="63">
        <f t="shared" si="51"/>
        <v>1</v>
      </c>
      <c r="CV20" s="63"/>
      <c r="CW20" s="68">
        <f t="shared" si="59"/>
        <v>1.0608320613143558</v>
      </c>
      <c r="CX20" s="68">
        <f t="shared" si="60"/>
        <v>1.0577053276008181</v>
      </c>
      <c r="CY20" s="68">
        <f t="shared" si="61"/>
        <v>1.0592675407761496</v>
      </c>
      <c r="CZ20" s="30"/>
      <c r="DA20" s="28"/>
    </row>
    <row r="21" spans="2:105" x14ac:dyDescent="0.2">
      <c r="B21" s="5">
        <v>1994</v>
      </c>
      <c r="C21" s="24">
        <v>66285.071139275853</v>
      </c>
      <c r="D21" s="24">
        <v>10663.130826437624</v>
      </c>
      <c r="E21" s="24">
        <v>0</v>
      </c>
      <c r="F21" s="24">
        <v>83035</v>
      </c>
      <c r="G21" s="28"/>
      <c r="H21" s="5">
        <v>1994</v>
      </c>
      <c r="I21" s="26">
        <f>Manufacturing!I21</f>
        <v>109.37244200542327</v>
      </c>
      <c r="J21" s="26">
        <f>Manufacturing!J21</f>
        <v>100.70593239723522</v>
      </c>
      <c r="K21" s="26">
        <f>Manufacturing!K21</f>
        <v>52.111232990903623</v>
      </c>
      <c r="L21" s="26"/>
      <c r="M21" s="5">
        <v>1994</v>
      </c>
      <c r="N21" s="26">
        <f t="shared" si="15"/>
        <v>109.5739655418615</v>
      </c>
      <c r="O21" s="26">
        <f t="shared" si="16"/>
        <v>102.17899542127003</v>
      </c>
      <c r="P21" s="26">
        <f t="shared" si="17"/>
        <v>48.825849947623119</v>
      </c>
      <c r="R21" s="5">
        <v>1994</v>
      </c>
      <c r="S21" s="28">
        <f t="shared" si="11"/>
        <v>60604.911003074325</v>
      </c>
      <c r="T21" s="28">
        <f t="shared" si="12"/>
        <v>10588.383993483954</v>
      </c>
      <c r="U21" s="28">
        <f t="shared" si="13"/>
        <v>0</v>
      </c>
      <c r="V21" s="28"/>
      <c r="W21" s="28"/>
      <c r="X21" s="5">
        <v>1994</v>
      </c>
      <c r="Y21" s="24">
        <f t="shared" si="0"/>
        <v>243019.07195732056</v>
      </c>
      <c r="Z21" s="24">
        <f t="shared" si="1"/>
        <v>31862.323000768291</v>
      </c>
      <c r="AA21" s="24">
        <f t="shared" si="2"/>
        <v>70000</v>
      </c>
      <c r="AC21" s="5">
        <v>1994</v>
      </c>
      <c r="AD21" s="24">
        <f t="shared" si="3"/>
        <v>42543.323291156674</v>
      </c>
      <c r="AE21" s="24">
        <f t="shared" si="4"/>
        <v>6642.0327510065799</v>
      </c>
      <c r="AF21" s="24">
        <f t="shared" si="5"/>
        <v>0</v>
      </c>
      <c r="AH21" s="5">
        <v>1994</v>
      </c>
      <c r="AI21" s="24">
        <f t="shared" si="6"/>
        <v>46530.671593800063</v>
      </c>
      <c r="AJ21" s="24">
        <f t="shared" si="7"/>
        <v>6688.921012030909</v>
      </c>
      <c r="AK21" s="24">
        <f t="shared" si="8"/>
        <v>0</v>
      </c>
      <c r="AL21" s="24">
        <f t="shared" si="14"/>
        <v>53219.592605830971</v>
      </c>
      <c r="AM21" s="24"/>
      <c r="AN21" s="5">
        <v>1994</v>
      </c>
      <c r="AO21" s="24">
        <f t="shared" si="18"/>
        <v>255918.69376590036</v>
      </c>
      <c r="AP21" s="24">
        <f t="shared" si="19"/>
        <v>30100.144554139082</v>
      </c>
      <c r="AQ21" s="24">
        <f t="shared" si="20"/>
        <v>36477.863093632535</v>
      </c>
      <c r="AR21" s="24">
        <f t="shared" si="10"/>
        <v>322496.70141367195</v>
      </c>
      <c r="AS21" s="24"/>
      <c r="AT21" s="5">
        <v>1994</v>
      </c>
      <c r="AU21" s="24">
        <f t="shared" si="21"/>
        <v>255259.93974694007</v>
      </c>
      <c r="AV21" s="24">
        <f t="shared" si="22"/>
        <v>33210.163755032896</v>
      </c>
      <c r="AW21" s="24">
        <f t="shared" si="23"/>
        <v>70000</v>
      </c>
      <c r="AX21" s="24">
        <f t="shared" si="24"/>
        <v>358470.10350197298</v>
      </c>
      <c r="AY21" s="24"/>
      <c r="AZ21" s="24">
        <v>52353</v>
      </c>
      <c r="BA21" s="24">
        <f t="shared" si="25"/>
        <v>-866.59260583097057</v>
      </c>
      <c r="BB21" s="24">
        <v>3337.5</v>
      </c>
      <c r="BC21" s="24"/>
      <c r="BD21" s="5">
        <v>1994</v>
      </c>
      <c r="BE21" s="29">
        <v>2.6074419999999997E-2</v>
      </c>
      <c r="BF21" s="29">
        <f t="shared" si="26"/>
        <v>-2.8990078496915928E-2</v>
      </c>
      <c r="BG21" s="29">
        <f t="shared" si="27"/>
        <v>-5.3112763104277039E-2</v>
      </c>
      <c r="BH21" s="29">
        <f t="shared" si="27"/>
        <v>0.11520577395516507</v>
      </c>
      <c r="BI21" s="26"/>
      <c r="BJ21" s="123">
        <v>1994</v>
      </c>
      <c r="BK21" s="133">
        <f t="shared" si="28"/>
        <v>-1.5007563400308394E-3</v>
      </c>
      <c r="BL21" s="134">
        <f t="shared" si="29"/>
        <v>54334.450972099876</v>
      </c>
      <c r="BM21" s="134">
        <f t="shared" si="30"/>
        <v>8390.9193027127476</v>
      </c>
      <c r="BN21" s="134">
        <f t="shared" si="31"/>
        <v>-4092.8127010353728</v>
      </c>
      <c r="BO21" s="135">
        <f t="shared" si="45"/>
        <v>58632.557573777252</v>
      </c>
      <c r="BP21" s="136">
        <f t="shared" si="46"/>
        <v>0.92669419893087424</v>
      </c>
      <c r="BQ21" s="136">
        <f t="shared" si="47"/>
        <v>0.14311023857614377</v>
      </c>
      <c r="BR21" s="136">
        <f t="shared" si="48"/>
        <v>-6.9804437507018063E-2</v>
      </c>
      <c r="BS21" s="136">
        <f t="shared" si="32"/>
        <v>0.99999999999999989</v>
      </c>
      <c r="BT21" s="136"/>
      <c r="BU21" s="137">
        <f t="shared" si="52"/>
        <v>1.0800459156368312</v>
      </c>
      <c r="BV21" s="137">
        <f t="shared" si="53"/>
        <v>1.089043008139124</v>
      </c>
      <c r="BW21" s="137">
        <f t="shared" si="54"/>
        <v>1.0845351321619365</v>
      </c>
      <c r="BX21" s="78">
        <v>1994</v>
      </c>
      <c r="BY21" s="97">
        <f t="shared" si="33"/>
        <v>1.0751344219319444E-2</v>
      </c>
      <c r="BZ21" s="87">
        <f t="shared" si="34"/>
        <v>50917.445631774906</v>
      </c>
      <c r="CA21" s="87">
        <f t="shared" si="35"/>
        <v>7338.0701598267215</v>
      </c>
      <c r="CB21" s="87">
        <f t="shared" si="36"/>
        <v>377.04178217562168</v>
      </c>
      <c r="CC21" s="88">
        <f t="shared" si="49"/>
        <v>58632.557573777245</v>
      </c>
      <c r="CD21" s="86">
        <f t="shared" si="37"/>
        <v>0.86841590643057953</v>
      </c>
      <c r="CE21" s="86">
        <f t="shared" si="37"/>
        <v>0.12515350623402774</v>
      </c>
      <c r="CF21" s="86">
        <f t="shared" si="37"/>
        <v>6.4305873353928088E-3</v>
      </c>
      <c r="CG21" s="86">
        <f t="shared" si="38"/>
        <v>1</v>
      </c>
      <c r="CH21" s="86"/>
      <c r="CI21" s="98">
        <f t="shared" si="55"/>
        <v>1.0810327083425979</v>
      </c>
      <c r="CJ21" s="98">
        <f t="shared" si="56"/>
        <v>1.0815281693286229</v>
      </c>
      <c r="CK21" s="98">
        <f t="shared" si="57"/>
        <v>1.0812804104570346</v>
      </c>
      <c r="CL21" s="54">
        <v>1994</v>
      </c>
      <c r="CM21" s="63">
        <f t="shared" si="58"/>
        <v>0.04</v>
      </c>
      <c r="CN21" s="74">
        <f t="shared" si="39"/>
        <v>66557.170208760203</v>
      </c>
      <c r="CO21" s="74">
        <f t="shared" si="40"/>
        <v>9882.296677981165</v>
      </c>
      <c r="CP21" s="74">
        <f t="shared" si="41"/>
        <v>-2649.8474771931465</v>
      </c>
      <c r="CQ21" s="75">
        <f t="shared" si="50"/>
        <v>73789.619409548221</v>
      </c>
      <c r="CR21" s="63">
        <f t="shared" si="42"/>
        <v>0.90198554676578047</v>
      </c>
      <c r="CS21" s="63">
        <f t="shared" si="43"/>
        <v>0.13392529677016354</v>
      </c>
      <c r="CT21" s="63">
        <f t="shared" si="44"/>
        <v>-3.5910843535944051E-2</v>
      </c>
      <c r="CU21" s="63">
        <f t="shared" si="51"/>
        <v>1</v>
      </c>
      <c r="CV21" s="63"/>
      <c r="CW21" s="68">
        <f t="shared" si="59"/>
        <v>1.0783708172182076</v>
      </c>
      <c r="CX21" s="68">
        <f t="shared" si="60"/>
        <v>1.0855880312054387</v>
      </c>
      <c r="CY21" s="68">
        <f t="shared" si="61"/>
        <v>1.0819734065000461</v>
      </c>
      <c r="CZ21" s="30"/>
      <c r="DA21" s="28"/>
    </row>
    <row r="22" spans="2:105" x14ac:dyDescent="0.2">
      <c r="B22" s="5">
        <v>1995</v>
      </c>
      <c r="C22" s="24">
        <v>66444.978236812982</v>
      </c>
      <c r="D22" s="24">
        <v>8092.697749907783</v>
      </c>
      <c r="E22" s="24">
        <v>0</v>
      </c>
      <c r="F22" s="24">
        <v>84888</v>
      </c>
      <c r="G22" s="28"/>
      <c r="H22" s="5">
        <v>1995</v>
      </c>
      <c r="I22" s="26">
        <f>Manufacturing!I22</f>
        <v>109.41111589243427</v>
      </c>
      <c r="J22" s="26">
        <f>Manufacturing!J22</f>
        <v>100.66332506632408</v>
      </c>
      <c r="K22" s="26">
        <f>Manufacturing!K22</f>
        <v>56.263408622561393</v>
      </c>
      <c r="L22" s="26"/>
      <c r="M22" s="5">
        <v>1995</v>
      </c>
      <c r="N22" s="26">
        <f t="shared" si="15"/>
        <v>109.39177894892876</v>
      </c>
      <c r="O22" s="26">
        <f t="shared" si="16"/>
        <v>100.68462873177964</v>
      </c>
      <c r="P22" s="26">
        <f t="shared" si="17"/>
        <v>54.187320806732508</v>
      </c>
      <c r="R22" s="5">
        <v>1995</v>
      </c>
      <c r="S22" s="28">
        <f t="shared" si="11"/>
        <v>60729.641311891261</v>
      </c>
      <c r="T22" s="28">
        <f t="shared" si="12"/>
        <v>8039.3705896121992</v>
      </c>
      <c r="U22" s="28">
        <f t="shared" si="13"/>
        <v>0</v>
      </c>
      <c r="V22" s="28"/>
      <c r="W22" s="28"/>
      <c r="X22" s="5">
        <v>1995</v>
      </c>
      <c r="Y22" s="24">
        <f t="shared" si="0"/>
        <v>258184.73116700078</v>
      </c>
      <c r="Z22" s="24">
        <f t="shared" si="1"/>
        <v>32725.291931265612</v>
      </c>
      <c r="AA22" s="24">
        <f t="shared" si="2"/>
        <v>70000</v>
      </c>
      <c r="AC22" s="5">
        <v>1995</v>
      </c>
      <c r="AD22" s="24">
        <f t="shared" si="3"/>
        <v>45563.982102211026</v>
      </c>
      <c r="AE22" s="24">
        <f t="shared" si="4"/>
        <v>7176.4016591148793</v>
      </c>
      <c r="AF22" s="24">
        <f t="shared" si="5"/>
        <v>0</v>
      </c>
      <c r="AH22" s="5">
        <v>1995</v>
      </c>
      <c r="AI22" s="24">
        <f t="shared" si="6"/>
        <v>49852.061263058109</v>
      </c>
      <c r="AJ22" s="24">
        <f t="shared" si="7"/>
        <v>7224.0045301798846</v>
      </c>
      <c r="AK22" s="24">
        <f t="shared" si="8"/>
        <v>0</v>
      </c>
      <c r="AL22" s="24">
        <f t="shared" si="14"/>
        <v>57076.065793237991</v>
      </c>
      <c r="AM22" s="24"/>
      <c r="AN22" s="5">
        <v>1995</v>
      </c>
      <c r="AO22" s="24">
        <f t="shared" si="18"/>
        <v>274186.33694681968</v>
      </c>
      <c r="AP22" s="24">
        <f t="shared" si="19"/>
        <v>32508.020385809479</v>
      </c>
      <c r="AQ22" s="24">
        <f t="shared" si="20"/>
        <v>39384.386035792973</v>
      </c>
      <c r="AR22" s="24">
        <f t="shared" si="10"/>
        <v>346078.74336842215</v>
      </c>
      <c r="AS22" s="24"/>
      <c r="AT22" s="5">
        <v>1995</v>
      </c>
      <c r="AU22" s="24">
        <f t="shared" si="21"/>
        <v>273383.89261326619</v>
      </c>
      <c r="AV22" s="24">
        <f t="shared" si="22"/>
        <v>35882.008295574393</v>
      </c>
      <c r="AW22" s="24">
        <f t="shared" si="23"/>
        <v>70000</v>
      </c>
      <c r="AX22" s="24">
        <f t="shared" si="24"/>
        <v>379265.90090884059</v>
      </c>
      <c r="AY22" s="24"/>
      <c r="AZ22" s="24">
        <v>64827</v>
      </c>
      <c r="BA22" s="24">
        <f t="shared" si="25"/>
        <v>7750.9342067620091</v>
      </c>
      <c r="BB22" s="24">
        <v>3462.5</v>
      </c>
      <c r="BC22" s="24"/>
      <c r="BD22" s="5">
        <v>1995</v>
      </c>
      <c r="BE22" s="29">
        <v>2.8054199999999998E-2</v>
      </c>
      <c r="BF22" s="29">
        <f t="shared" si="26"/>
        <v>-2.6944690178948516E-2</v>
      </c>
      <c r="BG22" s="29">
        <f t="shared" si="27"/>
        <v>-2.7700180208112934E-2</v>
      </c>
      <c r="BH22" s="29">
        <f t="shared" si="27"/>
        <v>5.0216117162573903E-2</v>
      </c>
      <c r="BI22" s="26"/>
      <c r="BJ22" s="123">
        <v>1995</v>
      </c>
      <c r="BK22" s="133">
        <f t="shared" si="28"/>
        <v>2.0169550014816094E-2</v>
      </c>
      <c r="BL22" s="134">
        <f t="shared" si="29"/>
        <v>64346.118931338671</v>
      </c>
      <c r="BM22" s="134">
        <f t="shared" si="30"/>
        <v>9000.4155466039574</v>
      </c>
      <c r="BN22" s="134">
        <f t="shared" si="31"/>
        <v>-1171.6734552422708</v>
      </c>
      <c r="BO22" s="135">
        <f t="shared" si="45"/>
        <v>72174.861022700352</v>
      </c>
      <c r="BP22" s="136">
        <f t="shared" si="46"/>
        <v>0.89153090175124283</v>
      </c>
      <c r="BQ22" s="136">
        <f t="shared" si="47"/>
        <v>0.12470291482477752</v>
      </c>
      <c r="BR22" s="136">
        <f t="shared" si="48"/>
        <v>-1.623381657602025E-2</v>
      </c>
      <c r="BS22" s="136">
        <f t="shared" si="32"/>
        <v>1</v>
      </c>
      <c r="BT22" s="136"/>
      <c r="BU22" s="137">
        <f t="shared" si="52"/>
        <v>1.0773106859748112</v>
      </c>
      <c r="BV22" s="137">
        <f t="shared" si="53"/>
        <v>1.0734100390166954</v>
      </c>
      <c r="BW22" s="137">
        <f t="shared" si="54"/>
        <v>1.0753585938956944</v>
      </c>
      <c r="BX22" s="78">
        <v>1995</v>
      </c>
      <c r="BY22" s="97">
        <f t="shared" si="33"/>
        <v>3.5207395409218641E-2</v>
      </c>
      <c r="BZ22" s="87">
        <f t="shared" si="34"/>
        <v>62066.054943166855</v>
      </c>
      <c r="CA22" s="87">
        <f t="shared" si="35"/>
        <v>8735.8848261223975</v>
      </c>
      <c r="CB22" s="87">
        <f t="shared" si="36"/>
        <v>1372.9212534110879</v>
      </c>
      <c r="CC22" s="88">
        <f t="shared" si="49"/>
        <v>72174.861022700337</v>
      </c>
      <c r="CD22" s="86">
        <f t="shared" si="37"/>
        <v>0.85994006865695138</v>
      </c>
      <c r="CE22" s="86">
        <f t="shared" si="37"/>
        <v>0.12103777828369908</v>
      </c>
      <c r="CF22" s="86">
        <f t="shared" si="37"/>
        <v>1.9022153059349553E-2</v>
      </c>
      <c r="CG22" s="86">
        <f t="shared" si="38"/>
        <v>1</v>
      </c>
      <c r="CH22" s="86"/>
      <c r="CI22" s="98">
        <f t="shared" si="55"/>
        <v>1.071728147618876</v>
      </c>
      <c r="CJ22" s="98">
        <f t="shared" si="56"/>
        <v>1.0706894153104798</v>
      </c>
      <c r="CK22" s="98">
        <f t="shared" si="57"/>
        <v>1.071208655559615</v>
      </c>
      <c r="CL22" s="54">
        <v>1995</v>
      </c>
      <c r="CM22" s="63">
        <f t="shared" si="58"/>
        <v>0.04</v>
      </c>
      <c r="CN22" s="74">
        <f t="shared" si="39"/>
        <v>70638.836721933301</v>
      </c>
      <c r="CO22" s="74">
        <f t="shared" si="40"/>
        <v>9764.0146499365164</v>
      </c>
      <c r="CP22" s="74">
        <f t="shared" si="41"/>
        <v>-399.48771044524369</v>
      </c>
      <c r="CQ22" s="75">
        <f t="shared" si="50"/>
        <v>80003.363661424577</v>
      </c>
      <c r="CR22" s="63">
        <f t="shared" si="42"/>
        <v>0.88294833478349621</v>
      </c>
      <c r="CS22" s="63">
        <f t="shared" si="43"/>
        <v>0.12204505164630292</v>
      </c>
      <c r="CT22" s="63">
        <f t="shared" si="44"/>
        <v>-4.9933864297991475E-3</v>
      </c>
      <c r="CU22" s="63">
        <f t="shared" si="51"/>
        <v>0.99999999999999989</v>
      </c>
      <c r="CV22" s="63"/>
      <c r="CW22" s="68">
        <f t="shared" si="59"/>
        <v>1.0748173709555524</v>
      </c>
      <c r="CX22" s="68">
        <f t="shared" si="60"/>
        <v>1.0725271482065863</v>
      </c>
      <c r="CY22" s="68">
        <f t="shared" si="61"/>
        <v>1.0736716489289726</v>
      </c>
      <c r="CZ22" s="30"/>
      <c r="DA22" s="28"/>
    </row>
    <row r="23" spans="2:105" x14ac:dyDescent="0.2">
      <c r="B23" s="5">
        <v>1996</v>
      </c>
      <c r="C23" s="24">
        <v>74065.184040780863</v>
      </c>
      <c r="D23" s="24">
        <v>9483.4785914650638</v>
      </c>
      <c r="E23" s="24">
        <v>0</v>
      </c>
      <c r="F23" s="24">
        <v>94901</v>
      </c>
      <c r="G23" s="28"/>
      <c r="H23" s="5">
        <v>1996</v>
      </c>
      <c r="I23" s="26">
        <f>Manufacturing!I23</f>
        <v>107.08414528564472</v>
      </c>
      <c r="J23" s="26">
        <f>Manufacturing!J23</f>
        <v>98.713559197070083</v>
      </c>
      <c r="K23" s="26">
        <f>Manufacturing!K23</f>
        <v>64.911300942276057</v>
      </c>
      <c r="L23" s="26"/>
      <c r="M23" s="5">
        <v>1996</v>
      </c>
      <c r="N23" s="26">
        <f t="shared" si="15"/>
        <v>108.24763058903949</v>
      </c>
      <c r="O23" s="26">
        <f t="shared" si="16"/>
        <v>99.688442131697087</v>
      </c>
      <c r="P23" s="26">
        <f t="shared" si="17"/>
        <v>60.587354782418728</v>
      </c>
      <c r="R23" s="5">
        <v>1996</v>
      </c>
      <c r="S23" s="28">
        <f t="shared" si="11"/>
        <v>69165.406179610931</v>
      </c>
      <c r="T23" s="28">
        <f t="shared" si="12"/>
        <v>9607.067832021341</v>
      </c>
      <c r="U23" s="28">
        <f t="shared" si="13"/>
        <v>0</v>
      </c>
      <c r="V23" s="28"/>
      <c r="W23" s="28"/>
      <c r="X23" s="5">
        <v>1996</v>
      </c>
      <c r="Y23" s="24">
        <f t="shared" si="0"/>
        <v>278555.56497047731</v>
      </c>
      <c r="Z23" s="24">
        <f t="shared" si="1"/>
        <v>34826.594593831695</v>
      </c>
      <c r="AA23" s="24">
        <f t="shared" si="2"/>
        <v>70000</v>
      </c>
      <c r="AC23" s="5">
        <v>1996</v>
      </c>
      <c r="AD23" s="24">
        <f t="shared" si="3"/>
        <v>48794.572376134376</v>
      </c>
      <c r="AE23" s="24">
        <f t="shared" si="4"/>
        <v>7505.7651694552569</v>
      </c>
      <c r="AF23" s="24">
        <f t="shared" si="5"/>
        <v>0</v>
      </c>
      <c r="AH23" s="5">
        <v>1996</v>
      </c>
      <c r="AI23" s="24">
        <f t="shared" si="6"/>
        <v>52251.250774768807</v>
      </c>
      <c r="AJ23" s="24">
        <f t="shared" si="7"/>
        <v>7409.2079437432822</v>
      </c>
      <c r="AK23" s="24">
        <f t="shared" si="8"/>
        <v>0</v>
      </c>
      <c r="AL23" s="24">
        <f t="shared" si="14"/>
        <v>59660.458718512091</v>
      </c>
      <c r="AM23" s="24"/>
      <c r="AN23" s="5">
        <v>1996</v>
      </c>
      <c r="AO23" s="24">
        <f t="shared" si="18"/>
        <v>287381.87926122837</v>
      </c>
      <c r="AP23" s="24">
        <f t="shared" si="19"/>
        <v>33341.435746844771</v>
      </c>
      <c r="AQ23" s="24">
        <f t="shared" si="20"/>
        <v>45437.910659593239</v>
      </c>
      <c r="AR23" s="24">
        <f t="shared" si="10"/>
        <v>366161.22566766635</v>
      </c>
      <c r="AS23" s="24"/>
      <c r="AT23" s="5">
        <v>1996</v>
      </c>
      <c r="AU23" s="24">
        <f t="shared" si="21"/>
        <v>292767.43425680627</v>
      </c>
      <c r="AV23" s="24">
        <f t="shared" si="22"/>
        <v>37528.825847276283</v>
      </c>
      <c r="AW23" s="24">
        <f t="shared" si="23"/>
        <v>70000</v>
      </c>
      <c r="AX23" s="24">
        <f t="shared" si="24"/>
        <v>400296.26010408252</v>
      </c>
      <c r="AY23" s="24"/>
      <c r="AZ23" s="24">
        <v>72072</v>
      </c>
      <c r="BA23" s="24">
        <f t="shared" si="25"/>
        <v>12411.541281487909</v>
      </c>
      <c r="BB23" s="24">
        <v>3637.5</v>
      </c>
      <c r="BC23" s="24"/>
      <c r="BD23" s="5">
        <v>1996</v>
      </c>
      <c r="BE23" s="29">
        <v>2.9312040000000001E-2</v>
      </c>
      <c r="BF23" s="29">
        <f t="shared" si="26"/>
        <v>-4.9139789565319725E-2</v>
      </c>
      <c r="BG23" s="29">
        <f t="shared" si="27"/>
        <v>-4.729490784854673E-2</v>
      </c>
      <c r="BH23" s="29">
        <f t="shared" si="27"/>
        <v>0.12084928950727236</v>
      </c>
      <c r="BI23" s="26"/>
      <c r="BJ23" s="123">
        <v>1996</v>
      </c>
      <c r="BK23" s="133">
        <f t="shared" si="28"/>
        <v>2.1070966946452292E-2</v>
      </c>
      <c r="BL23" s="134">
        <f t="shared" si="29"/>
        <v>74598.580913577069</v>
      </c>
      <c r="BM23" s="134">
        <f t="shared" si="30"/>
        <v>9970.1215349670274</v>
      </c>
      <c r="BN23" s="134">
        <f t="shared" si="31"/>
        <v>-4355.7533877706437</v>
      </c>
      <c r="BO23" s="135">
        <f t="shared" si="45"/>
        <v>80212.949060773448</v>
      </c>
      <c r="BP23" s="136">
        <f t="shared" si="46"/>
        <v>0.93000671072518926</v>
      </c>
      <c r="BQ23" s="136">
        <f t="shared" si="47"/>
        <v>0.12429566113338074</v>
      </c>
      <c r="BR23" s="136">
        <f t="shared" si="48"/>
        <v>-5.4302371858569884E-2</v>
      </c>
      <c r="BS23" s="136">
        <f t="shared" si="32"/>
        <v>1.0000000000000002</v>
      </c>
      <c r="BT23" s="136"/>
      <c r="BU23" s="137">
        <f t="shared" si="52"/>
        <v>1.0689348594342469</v>
      </c>
      <c r="BV23" s="137">
        <f t="shared" si="53"/>
        <v>1.0718436860965437</v>
      </c>
      <c r="BW23" s="137">
        <f t="shared" si="54"/>
        <v>1.0703882846579993</v>
      </c>
      <c r="BX23" s="78">
        <v>1996</v>
      </c>
      <c r="BY23" s="97">
        <f t="shared" si="33"/>
        <v>4.443083768793353E-2</v>
      </c>
      <c r="BZ23" s="87">
        <f t="shared" si="34"/>
        <v>68860.681646890705</v>
      </c>
      <c r="CA23" s="87">
        <f t="shared" si="35"/>
        <v>9412.6700463008492</v>
      </c>
      <c r="CB23" s="87">
        <f t="shared" si="36"/>
        <v>1939.5973675818977</v>
      </c>
      <c r="CC23" s="88">
        <f t="shared" si="49"/>
        <v>80212.949060773448</v>
      </c>
      <c r="CD23" s="86">
        <f t="shared" si="37"/>
        <v>0.85847338183163313</v>
      </c>
      <c r="CE23" s="86">
        <f t="shared" si="37"/>
        <v>0.11734601652869447</v>
      </c>
      <c r="CF23" s="86">
        <f t="shared" si="37"/>
        <v>2.4180601639672408E-2</v>
      </c>
      <c r="CG23" s="86">
        <f t="shared" si="38"/>
        <v>1</v>
      </c>
      <c r="CH23" s="86"/>
      <c r="CI23" s="98">
        <f t="shared" si="55"/>
        <v>1.0665267845541895</v>
      </c>
      <c r="CJ23" s="98">
        <f t="shared" si="56"/>
        <v>1.0660834194824567</v>
      </c>
      <c r="CK23" s="98">
        <f t="shared" si="57"/>
        <v>1.0663050789746618</v>
      </c>
      <c r="CL23" s="54">
        <v>1996</v>
      </c>
      <c r="CM23" s="63">
        <f t="shared" si="58"/>
        <v>0.04</v>
      </c>
      <c r="CN23" s="74">
        <f t="shared" si="39"/>
        <v>80898.891524517036</v>
      </c>
      <c r="CO23" s="74">
        <f t="shared" si="40"/>
        <v>10715.687223844248</v>
      </c>
      <c r="CP23" s="74">
        <f t="shared" si="41"/>
        <v>-3534.907708638566</v>
      </c>
      <c r="CQ23" s="75">
        <f t="shared" si="50"/>
        <v>88079.671039722714</v>
      </c>
      <c r="CR23" s="63">
        <f t="shared" si="42"/>
        <v>0.91847404252943621</v>
      </c>
      <c r="CS23" s="63">
        <f t="shared" si="43"/>
        <v>0.12165902866521404</v>
      </c>
      <c r="CT23" s="63">
        <f t="shared" si="44"/>
        <v>-4.0133071194650254E-2</v>
      </c>
      <c r="CU23" s="63">
        <f t="shared" si="51"/>
        <v>0.99999999999999989</v>
      </c>
      <c r="CV23" s="63"/>
      <c r="CW23" s="68">
        <f t="shared" si="59"/>
        <v>1.0682043522799523</v>
      </c>
      <c r="CX23" s="68">
        <f t="shared" si="60"/>
        <v>1.0708345073663585</v>
      </c>
      <c r="CY23" s="68">
        <f t="shared" si="61"/>
        <v>1.0695186213153574</v>
      </c>
      <c r="CZ23" s="30"/>
      <c r="DA23" s="28"/>
    </row>
    <row r="24" spans="2:105" x14ac:dyDescent="0.2">
      <c r="B24" s="5">
        <v>1997</v>
      </c>
      <c r="C24" s="24">
        <v>78039.030096112081</v>
      </c>
      <c r="D24" s="24">
        <v>9416.3693255864455</v>
      </c>
      <c r="E24" s="24">
        <v>0</v>
      </c>
      <c r="F24" s="24">
        <v>102459</v>
      </c>
      <c r="G24" s="28"/>
      <c r="H24" s="5">
        <v>1997</v>
      </c>
      <c r="I24" s="26">
        <f>Manufacturing!I24</f>
        <v>104.45231436470451</v>
      </c>
      <c r="J24" s="26">
        <f>Manufacturing!J24</f>
        <v>96.756952051363015</v>
      </c>
      <c r="K24" s="26">
        <f>Manufacturing!K24</f>
        <v>69.396002781933788</v>
      </c>
      <c r="L24" s="26"/>
      <c r="M24" s="5">
        <v>1997</v>
      </c>
      <c r="N24" s="26">
        <f t="shared" si="15"/>
        <v>105.76822982517461</v>
      </c>
      <c r="O24" s="26">
        <f t="shared" si="16"/>
        <v>97.735255624216549</v>
      </c>
      <c r="P24" s="26">
        <f t="shared" si="17"/>
        <v>67.153651862104923</v>
      </c>
      <c r="R24" s="5">
        <v>1997</v>
      </c>
      <c r="S24" s="28">
        <f t="shared" si="11"/>
        <v>74712.590688638928</v>
      </c>
      <c r="T24" s="28">
        <f t="shared" si="12"/>
        <v>9731.9821738367755</v>
      </c>
      <c r="U24" s="28">
        <f t="shared" si="13"/>
        <v>0</v>
      </c>
      <c r="V24" s="28"/>
      <c r="W24" s="28"/>
      <c r="X24" s="5">
        <v>1997</v>
      </c>
      <c r="Y24" s="24">
        <f t="shared" si="0"/>
        <v>300616.17893998342</v>
      </c>
      <c r="Z24" s="24">
        <f t="shared" si="1"/>
        <v>36620.059631518452</v>
      </c>
      <c r="AA24" s="24">
        <f t="shared" si="2"/>
        <v>70000</v>
      </c>
      <c r="AC24" s="5">
        <v>1997</v>
      </c>
      <c r="AD24" s="24">
        <f t="shared" si="3"/>
        <v>52651.976719132799</v>
      </c>
      <c r="AE24" s="24">
        <f t="shared" si="4"/>
        <v>7938.517136150017</v>
      </c>
      <c r="AF24" s="24">
        <f t="shared" si="5"/>
        <v>0</v>
      </c>
      <c r="AH24" s="5">
        <v>1997</v>
      </c>
      <c r="AI24" s="24">
        <f t="shared" si="6"/>
        <v>54996.208241899621</v>
      </c>
      <c r="AJ24" s="24">
        <f t="shared" si="7"/>
        <v>7681.0672190139085</v>
      </c>
      <c r="AK24" s="24">
        <f t="shared" si="8"/>
        <v>0</v>
      </c>
      <c r="AL24" s="24">
        <f t="shared" si="14"/>
        <v>62677.27546091353</v>
      </c>
      <c r="AM24" s="24"/>
      <c r="AN24" s="5">
        <v>1997</v>
      </c>
      <c r="AO24" s="24">
        <f t="shared" si="18"/>
        <v>302479.14533044788</v>
      </c>
      <c r="AP24" s="24">
        <f t="shared" si="19"/>
        <v>34564.802485562584</v>
      </c>
      <c r="AQ24" s="24">
        <f t="shared" si="20"/>
        <v>48577.201947353649</v>
      </c>
      <c r="AR24" s="24">
        <f t="shared" si="10"/>
        <v>385621.14976336411</v>
      </c>
      <c r="AS24" s="24"/>
      <c r="AT24" s="5">
        <v>1997</v>
      </c>
      <c r="AU24" s="24">
        <f t="shared" si="21"/>
        <v>315911.8603147968</v>
      </c>
      <c r="AV24" s="24">
        <f t="shared" si="22"/>
        <v>39692.585680750082</v>
      </c>
      <c r="AW24" s="24">
        <f t="shared" si="23"/>
        <v>70000</v>
      </c>
      <c r="AX24" s="24">
        <f t="shared" si="24"/>
        <v>425604.44599554688</v>
      </c>
      <c r="AY24" s="24"/>
      <c r="AZ24" s="24">
        <v>90720</v>
      </c>
      <c r="BA24" s="24">
        <f t="shared" si="25"/>
        <v>28042.72453908647</v>
      </c>
      <c r="BB24" s="24">
        <v>4000</v>
      </c>
      <c r="BC24" s="24"/>
      <c r="BD24" s="5">
        <v>1997</v>
      </c>
      <c r="BE24" s="29">
        <v>2.3376899999999999E-2</v>
      </c>
      <c r="BF24" s="29">
        <f t="shared" si="26"/>
        <v>-4.6858711607871584E-2</v>
      </c>
      <c r="BG24" s="29">
        <f t="shared" si="27"/>
        <v>-4.2211190842782464E-2</v>
      </c>
      <c r="BH24" s="29">
        <f t="shared" si="27"/>
        <v>4.4668579849639345E-2</v>
      </c>
      <c r="BI24" s="26"/>
      <c r="BJ24" s="123">
        <v>1997</v>
      </c>
      <c r="BK24" s="133">
        <f t="shared" si="28"/>
        <v>5.0552079253607177E-2</v>
      </c>
      <c r="BL24" s="134">
        <f t="shared" si="29"/>
        <v>87629.553878430859</v>
      </c>
      <c r="BM24" s="134">
        <f t="shared" si="30"/>
        <v>11287.694337713743</v>
      </c>
      <c r="BN24" s="134">
        <f t="shared" si="31"/>
        <v>283.03425370134619</v>
      </c>
      <c r="BO24" s="135">
        <f t="shared" si="45"/>
        <v>99200.282469845944</v>
      </c>
      <c r="BP24" s="136">
        <f t="shared" si="46"/>
        <v>0.88335992294243459</v>
      </c>
      <c r="BQ24" s="136">
        <f t="shared" si="47"/>
        <v>0.113786917301822</v>
      </c>
      <c r="BR24" s="136">
        <f t="shared" si="48"/>
        <v>2.8531597557434427E-3</v>
      </c>
      <c r="BS24" s="136">
        <f t="shared" si="32"/>
        <v>1</v>
      </c>
      <c r="BT24" s="136"/>
      <c r="BU24" s="137">
        <f t="shared" si="52"/>
        <v>1.0806871000714546</v>
      </c>
      <c r="BV24" s="137">
        <f t="shared" si="53"/>
        <v>1.0763333807465152</v>
      </c>
      <c r="BW24" s="137">
        <f t="shared" si="54"/>
        <v>1.0785080435254326</v>
      </c>
      <c r="BX24" s="78">
        <v>1997</v>
      </c>
      <c r="BY24" s="97">
        <f t="shared" si="33"/>
        <v>7.9741910659468798E-2</v>
      </c>
      <c r="BZ24" s="87">
        <f t="shared" si="34"/>
        <v>84258.281633693041</v>
      </c>
      <c r="CA24" s="87">
        <f t="shared" si="35"/>
        <v>11105.900817684102</v>
      </c>
      <c r="CB24" s="87">
        <f t="shared" si="36"/>
        <v>3836.1000184688005</v>
      </c>
      <c r="CC24" s="88">
        <f t="shared" si="49"/>
        <v>99200.282469845944</v>
      </c>
      <c r="CD24" s="86">
        <f t="shared" si="37"/>
        <v>0.8493754204712588</v>
      </c>
      <c r="CE24" s="86">
        <f t="shared" si="37"/>
        <v>0.11195432655204363</v>
      </c>
      <c r="CF24" s="86">
        <f t="shared" si="37"/>
        <v>3.8670252976697579E-2</v>
      </c>
      <c r="CG24" s="86">
        <f t="shared" si="38"/>
        <v>1</v>
      </c>
      <c r="CH24" s="86"/>
      <c r="CI24" s="98">
        <f t="shared" si="55"/>
        <v>1.0746314185897166</v>
      </c>
      <c r="CJ24" s="98">
        <f t="shared" si="56"/>
        <v>1.0733415896370668</v>
      </c>
      <c r="CK24" s="98">
        <f t="shared" si="57"/>
        <v>1.0739863104821321</v>
      </c>
      <c r="CL24" s="54">
        <v>1997</v>
      </c>
      <c r="CM24" s="63">
        <f t="shared" si="58"/>
        <v>0.04</v>
      </c>
      <c r="CN24" s="74">
        <f t="shared" si="39"/>
        <v>84640.013566917652</v>
      </c>
      <c r="CO24" s="74">
        <f t="shared" si="40"/>
        <v>10948.803930976237</v>
      </c>
      <c r="CP24" s="74">
        <f t="shared" si="41"/>
        <v>-226.24255985530644</v>
      </c>
      <c r="CQ24" s="75">
        <f t="shared" si="50"/>
        <v>95362.574938038582</v>
      </c>
      <c r="CR24" s="63">
        <f t="shared" si="42"/>
        <v>0.88756006873673587</v>
      </c>
      <c r="CS24" s="63">
        <f t="shared" si="43"/>
        <v>0.1148123772673942</v>
      </c>
      <c r="CT24" s="63">
        <f t="shared" si="44"/>
        <v>-2.3724460041300958E-3</v>
      </c>
      <c r="CU24" s="63">
        <f t="shared" si="51"/>
        <v>1</v>
      </c>
      <c r="CV24" s="63"/>
      <c r="CW24" s="68">
        <f t="shared" si="59"/>
        <v>1.0796233794104335</v>
      </c>
      <c r="CX24" s="68">
        <f t="shared" si="60"/>
        <v>1.0767547891497169</v>
      </c>
      <c r="CY24" s="68">
        <f t="shared" si="61"/>
        <v>1.0781881302714227</v>
      </c>
      <c r="CZ24" s="30"/>
      <c r="DA24" s="28"/>
    </row>
    <row r="25" spans="2:105" x14ac:dyDescent="0.2">
      <c r="B25" s="5">
        <v>1998</v>
      </c>
      <c r="C25" s="24">
        <v>93171.424807236239</v>
      </c>
      <c r="D25" s="24">
        <v>11257.201237024943</v>
      </c>
      <c r="E25" s="24">
        <v>0</v>
      </c>
      <c r="F25" s="24">
        <v>119253</v>
      </c>
      <c r="G25" s="28"/>
      <c r="H25" s="5">
        <v>1998</v>
      </c>
      <c r="I25" s="26">
        <f>Manufacturing!I25</f>
        <v>101.13884220723779</v>
      </c>
      <c r="J25" s="26">
        <f>Manufacturing!J25</f>
        <v>94.740389402391756</v>
      </c>
      <c r="K25" s="26">
        <f>Manufacturing!K25</f>
        <v>74.616800970824514</v>
      </c>
      <c r="L25" s="26"/>
      <c r="M25" s="5">
        <v>1998</v>
      </c>
      <c r="N25" s="26">
        <f t="shared" si="15"/>
        <v>102.79557828597115</v>
      </c>
      <c r="O25" s="26">
        <f t="shared" si="16"/>
        <v>95.748670726877378</v>
      </c>
      <c r="P25" s="26">
        <f t="shared" si="17"/>
        <v>72.006401876379158</v>
      </c>
      <c r="R25" s="5">
        <v>1998</v>
      </c>
      <c r="S25" s="28">
        <f t="shared" si="11"/>
        <v>92122.297204395538</v>
      </c>
      <c r="T25" s="28">
        <f t="shared" si="12"/>
        <v>11882.156393945275</v>
      </c>
      <c r="U25" s="28">
        <f t="shared" si="13"/>
        <v>0</v>
      </c>
      <c r="V25" s="28"/>
      <c r="W25" s="28"/>
      <c r="X25" s="5">
        <v>1998</v>
      </c>
      <c r="Y25" s="24">
        <f t="shared" si="0"/>
        <v>334958.92155401543</v>
      </c>
      <c r="Z25" s="24">
        <f t="shared" si="1"/>
        <v>39989.988459765511</v>
      </c>
      <c r="AA25" s="24">
        <f t="shared" si="2"/>
        <v>70000</v>
      </c>
      <c r="AC25" s="5">
        <v>1998</v>
      </c>
      <c r="AD25" s="24">
        <f t="shared" si="3"/>
        <v>57779.554590363528</v>
      </c>
      <c r="AE25" s="24">
        <f t="shared" si="4"/>
        <v>8512.2275656982183</v>
      </c>
      <c r="AF25" s="24">
        <f t="shared" si="5"/>
        <v>0</v>
      </c>
      <c r="AH25" s="5">
        <v>1998</v>
      </c>
      <c r="AI25" s="24">
        <f t="shared" si="6"/>
        <v>58437.572545192583</v>
      </c>
      <c r="AJ25" s="24">
        <f t="shared" si="7"/>
        <v>8064.5175425602247</v>
      </c>
      <c r="AK25" s="24">
        <f t="shared" si="8"/>
        <v>0</v>
      </c>
      <c r="AL25" s="24">
        <f t="shared" si="14"/>
        <v>66502.090087752804</v>
      </c>
      <c r="AM25" s="24"/>
      <c r="AN25" s="5">
        <v>1998</v>
      </c>
      <c r="AO25" s="24">
        <f t="shared" si="18"/>
        <v>321406.64899855922</v>
      </c>
      <c r="AP25" s="24">
        <f t="shared" si="19"/>
        <v>36290.328941521009</v>
      </c>
      <c r="AQ25" s="24">
        <f t="shared" si="20"/>
        <v>52231.760679577157</v>
      </c>
      <c r="AR25" s="24">
        <f t="shared" si="10"/>
        <v>409928.73861965735</v>
      </c>
      <c r="AS25" s="24"/>
      <c r="AT25" s="5">
        <v>1998</v>
      </c>
      <c r="AU25" s="24">
        <f t="shared" si="21"/>
        <v>346677.32754218118</v>
      </c>
      <c r="AV25" s="24">
        <f t="shared" si="22"/>
        <v>42561.13782849109</v>
      </c>
      <c r="AW25" s="24">
        <f t="shared" si="23"/>
        <v>70000</v>
      </c>
      <c r="AX25" s="24">
        <f t="shared" si="24"/>
        <v>459238.46537067229</v>
      </c>
      <c r="AY25" s="24"/>
      <c r="AZ25" s="24">
        <v>84672</v>
      </c>
      <c r="BA25" s="24">
        <f t="shared" si="25"/>
        <v>18169.909912247196</v>
      </c>
      <c r="BB25" s="24">
        <v>3475</v>
      </c>
      <c r="BC25" s="24"/>
      <c r="BD25" s="5">
        <v>1998</v>
      </c>
      <c r="BE25" s="29">
        <v>1.552279E-2</v>
      </c>
      <c r="BF25" s="29">
        <f t="shared" si="26"/>
        <v>-4.6522966889271156E-2</v>
      </c>
      <c r="BG25" s="29">
        <f t="shared" si="27"/>
        <v>-3.5808469852629421E-2</v>
      </c>
      <c r="BH25" s="29">
        <f t="shared" si="27"/>
        <v>5.8796497053918317E-2</v>
      </c>
      <c r="BI25" s="26"/>
      <c r="BJ25" s="123">
        <v>1998</v>
      </c>
      <c r="BK25" s="133">
        <f t="shared" si="28"/>
        <v>2.223383080830028E-2</v>
      </c>
      <c r="BL25" s="134">
        <f t="shared" si="29"/>
        <v>82393.824563308881</v>
      </c>
      <c r="BM25" s="134">
        <f t="shared" si="30"/>
        <v>10382.519336729551</v>
      </c>
      <c r="BN25" s="134">
        <f t="shared" si="31"/>
        <v>-1871.5295222722818</v>
      </c>
      <c r="BO25" s="135">
        <f t="shared" si="45"/>
        <v>90904.814377766146</v>
      </c>
      <c r="BP25" s="136">
        <f t="shared" si="46"/>
        <v>0.90637470773452333</v>
      </c>
      <c r="BQ25" s="136">
        <f t="shared" si="47"/>
        <v>0.1142130854982412</v>
      </c>
      <c r="BR25" s="136">
        <f t="shared" si="48"/>
        <v>-2.0587793232764443E-2</v>
      </c>
      <c r="BS25" s="136">
        <f t="shared" si="32"/>
        <v>1</v>
      </c>
      <c r="BT25" s="136"/>
      <c r="BU25" s="137">
        <f t="shared" si="52"/>
        <v>1.0942503901996128</v>
      </c>
      <c r="BV25" s="137">
        <f t="shared" si="53"/>
        <v>1.0966510646894509</v>
      </c>
      <c r="BW25" s="137">
        <f t="shared" si="54"/>
        <v>1.0954500698111496</v>
      </c>
      <c r="BX25" s="78">
        <v>1998</v>
      </c>
      <c r="BY25" s="97">
        <f t="shared" si="33"/>
        <v>4.9092468743380725E-2</v>
      </c>
      <c r="BZ25" s="87">
        <f t="shared" si="34"/>
        <v>78083.404622348433</v>
      </c>
      <c r="CA25" s="87">
        <f t="shared" si="35"/>
        <v>10308.518492038445</v>
      </c>
      <c r="CB25" s="87">
        <f t="shared" si="36"/>
        <v>2512.8912633792861</v>
      </c>
      <c r="CC25" s="88">
        <f t="shared" si="49"/>
        <v>90904.814377766161</v>
      </c>
      <c r="CD25" s="86">
        <f t="shared" si="37"/>
        <v>0.85895785780787381</v>
      </c>
      <c r="CE25" s="86">
        <f t="shared" si="37"/>
        <v>0.11339903791233902</v>
      </c>
      <c r="CF25" s="86">
        <f t="shared" si="37"/>
        <v>2.7643104279787171E-2</v>
      </c>
      <c r="CG25" s="86">
        <f t="shared" si="38"/>
        <v>1</v>
      </c>
      <c r="CH25" s="86"/>
      <c r="CI25" s="98">
        <f t="shared" si="55"/>
        <v>1.0908083274940772</v>
      </c>
      <c r="CJ25" s="98">
        <f t="shared" si="56"/>
        <v>1.0915482693956475</v>
      </c>
      <c r="CK25" s="98">
        <f t="shared" si="57"/>
        <v>1.0911782357243571</v>
      </c>
      <c r="CL25" s="54">
        <v>1998</v>
      </c>
      <c r="CM25" s="63">
        <f t="shared" si="58"/>
        <v>0.04</v>
      </c>
      <c r="CN25" s="74">
        <f t="shared" si="39"/>
        <v>90169.494432381645</v>
      </c>
      <c r="CO25" s="74">
        <f t="shared" si="40"/>
        <v>11286.244541981403</v>
      </c>
      <c r="CP25" s="74">
        <f t="shared" si="41"/>
        <v>-976.71512010048946</v>
      </c>
      <c r="CQ25" s="75">
        <f t="shared" si="50"/>
        <v>100479.02385426256</v>
      </c>
      <c r="CR25" s="63">
        <f t="shared" si="42"/>
        <v>0.8973962024468497</v>
      </c>
      <c r="CS25" s="63">
        <f t="shared" si="43"/>
        <v>0.11232438482236125</v>
      </c>
      <c r="CT25" s="63">
        <f t="shared" si="44"/>
        <v>-9.7205872692109653E-3</v>
      </c>
      <c r="CU25" s="63">
        <f t="shared" si="51"/>
        <v>1</v>
      </c>
      <c r="CV25" s="63"/>
      <c r="CW25" s="68">
        <f t="shared" si="59"/>
        <v>1.0947335357827332</v>
      </c>
      <c r="CX25" s="68">
        <f t="shared" si="60"/>
        <v>1.0955408483213327</v>
      </c>
      <c r="CY25" s="68">
        <f t="shared" si="61"/>
        <v>1.0951371176602624</v>
      </c>
      <c r="CZ25" s="30"/>
      <c r="DA25" s="28"/>
    </row>
    <row r="26" spans="2:105" x14ac:dyDescent="0.2">
      <c r="B26" s="5">
        <v>1999</v>
      </c>
      <c r="C26" s="24">
        <v>98404.283116482839</v>
      </c>
      <c r="D26" s="24">
        <v>13281.352266472932</v>
      </c>
      <c r="E26" s="24">
        <v>0</v>
      </c>
      <c r="F26" s="24">
        <v>127976</v>
      </c>
      <c r="G26" s="28"/>
      <c r="H26" s="5">
        <v>1999</v>
      </c>
      <c r="I26" s="26">
        <f>Manufacturing!I26</f>
        <v>99.554340132052957</v>
      </c>
      <c r="J26" s="26">
        <f>Manufacturing!J26</f>
        <v>96.609590796681317</v>
      </c>
      <c r="K26" s="26">
        <f>Manufacturing!K26</f>
        <v>86.448296530459629</v>
      </c>
      <c r="L26" s="26"/>
      <c r="M26" s="5">
        <v>1999</v>
      </c>
      <c r="N26" s="26">
        <f t="shared" si="15"/>
        <v>100.34659116964536</v>
      </c>
      <c r="O26" s="26">
        <f t="shared" si="16"/>
        <v>95.674990099536529</v>
      </c>
      <c r="P26" s="26">
        <f t="shared" si="17"/>
        <v>80.532548750642064</v>
      </c>
      <c r="R26" s="5">
        <v>1999</v>
      </c>
      <c r="S26" s="28">
        <f t="shared" si="11"/>
        <v>98844.794698006488</v>
      </c>
      <c r="T26" s="28">
        <f t="shared" si="12"/>
        <v>13747.446973897302</v>
      </c>
      <c r="U26" s="28">
        <f t="shared" si="13"/>
        <v>0</v>
      </c>
      <c r="V26" s="28"/>
      <c r="W26" s="28"/>
      <c r="X26" s="5">
        <v>1999</v>
      </c>
      <c r="Y26" s="24">
        <f t="shared" si="0"/>
        <v>369740.16310151876</v>
      </c>
      <c r="Z26" s="24">
        <f t="shared" si="1"/>
        <v>44364.693044319982</v>
      </c>
      <c r="AA26" s="24">
        <f t="shared" si="2"/>
        <v>70000</v>
      </c>
      <c r="AC26" s="5">
        <v>1999</v>
      </c>
      <c r="AD26" s="24">
        <f t="shared" si="3"/>
        <v>64063.55315050311</v>
      </c>
      <c r="AE26" s="24">
        <f t="shared" si="4"/>
        <v>9372.7423893428331</v>
      </c>
      <c r="AF26" s="24">
        <f t="shared" si="5"/>
        <v>0</v>
      </c>
      <c r="AH26" s="5">
        <v>1999</v>
      </c>
      <c r="AI26" s="24">
        <f t="shared" si="6"/>
        <v>63778.047604130392</v>
      </c>
      <c r="AJ26" s="24">
        <f t="shared" si="7"/>
        <v>9054.9680687712025</v>
      </c>
      <c r="AK26" s="24">
        <f t="shared" si="8"/>
        <v>0</v>
      </c>
      <c r="AL26" s="24">
        <f t="shared" si="14"/>
        <v>72833.015672901587</v>
      </c>
      <c r="AM26" s="24"/>
      <c r="AN26" s="5">
        <v>1999</v>
      </c>
      <c r="AO26" s="24">
        <f t="shared" si="18"/>
        <v>350779.26182271721</v>
      </c>
      <c r="AP26" s="24">
        <f t="shared" si="19"/>
        <v>40747.3563094704</v>
      </c>
      <c r="AQ26" s="24">
        <f t="shared" si="20"/>
        <v>60513.807571321748</v>
      </c>
      <c r="AR26" s="24">
        <f t="shared" si="10"/>
        <v>452040.42570350936</v>
      </c>
      <c r="AS26" s="24"/>
      <c r="AT26" s="5">
        <v>1999</v>
      </c>
      <c r="AU26" s="24">
        <f t="shared" si="21"/>
        <v>384381.31890301866</v>
      </c>
      <c r="AV26" s="24">
        <f t="shared" si="22"/>
        <v>46863.71194671416</v>
      </c>
      <c r="AW26" s="24">
        <f t="shared" si="23"/>
        <v>70000</v>
      </c>
      <c r="AX26" s="24">
        <f t="shared" si="24"/>
        <v>501245.03084973281</v>
      </c>
      <c r="AY26" s="24"/>
      <c r="AZ26" s="24">
        <v>88200</v>
      </c>
      <c r="BA26" s="24">
        <f t="shared" si="25"/>
        <v>15366.984327098413</v>
      </c>
      <c r="BB26" s="24">
        <v>3650</v>
      </c>
      <c r="BC26" s="24"/>
      <c r="BD26" s="5">
        <v>1999</v>
      </c>
      <c r="BE26" s="29">
        <v>2.188027E-2</v>
      </c>
      <c r="BF26" s="29">
        <f t="shared" si="26"/>
        <v>-3.6742927687575699E-2</v>
      </c>
      <c r="BG26" s="29">
        <f t="shared" si="27"/>
        <v>-2.104502508525008E-3</v>
      </c>
      <c r="BH26" s="29">
        <f t="shared" si="27"/>
        <v>0.133756526555874</v>
      </c>
      <c r="BI26" s="26"/>
      <c r="BJ26" s="123">
        <v>1999</v>
      </c>
      <c r="BK26" s="133">
        <f t="shared" si="28"/>
        <v>3.3395979619069115E-2</v>
      </c>
      <c r="BL26" s="134">
        <f t="shared" si="29"/>
        <v>90923.92038036717</v>
      </c>
      <c r="BM26" s="134">
        <f t="shared" si="30"/>
        <v>10770.851396663431</v>
      </c>
      <c r="BN26" s="134">
        <f t="shared" si="31"/>
        <v>-5781.393338157779</v>
      </c>
      <c r="BO26" s="135">
        <f t="shared" si="45"/>
        <v>95913.378438872824</v>
      </c>
      <c r="BP26" s="136">
        <f t="shared" si="46"/>
        <v>0.94797954008381091</v>
      </c>
      <c r="BQ26" s="136">
        <f t="shared" si="47"/>
        <v>0.11229769581652128</v>
      </c>
      <c r="BR26" s="136">
        <f t="shared" si="48"/>
        <v>-6.0277235900332259E-2</v>
      </c>
      <c r="BS26" s="136">
        <f t="shared" si="32"/>
        <v>1</v>
      </c>
      <c r="BT26" s="136"/>
      <c r="BU26" s="137">
        <f t="shared" si="52"/>
        <v>1.1101216387549411</v>
      </c>
      <c r="BV26" s="137">
        <f t="shared" si="53"/>
        <v>1.1151970358720644</v>
      </c>
      <c r="BW26" s="137">
        <f t="shared" si="54"/>
        <v>1.1126564433808619</v>
      </c>
      <c r="BX26" s="78">
        <v>1999</v>
      </c>
      <c r="BY26" s="97">
        <f t="shared" si="33"/>
        <v>4.2320310983253825E-2</v>
      </c>
      <c r="BZ26" s="87">
        <f t="shared" si="34"/>
        <v>82372.858254383711</v>
      </c>
      <c r="CA26" s="87">
        <f t="shared" si="35"/>
        <v>11102.606368202165</v>
      </c>
      <c r="CB26" s="87">
        <f t="shared" si="36"/>
        <v>2437.9138162869262</v>
      </c>
      <c r="CC26" s="88">
        <f t="shared" si="49"/>
        <v>95913.378438872795</v>
      </c>
      <c r="CD26" s="86">
        <f t="shared" si="37"/>
        <v>0.85882553190305266</v>
      </c>
      <c r="CE26" s="86">
        <f t="shared" si="37"/>
        <v>0.11575659776470122</v>
      </c>
      <c r="CF26" s="86">
        <f t="shared" si="37"/>
        <v>2.5417870332246191E-2</v>
      </c>
      <c r="CG26" s="86">
        <f t="shared" si="38"/>
        <v>1.0000000000000002</v>
      </c>
      <c r="CH26" s="86"/>
      <c r="CI26" s="98">
        <f t="shared" si="55"/>
        <v>1.1048823755950627</v>
      </c>
      <c r="CJ26" s="98">
        <f t="shared" si="56"/>
        <v>1.1048135670613832</v>
      </c>
      <c r="CK26" s="98">
        <f t="shared" si="57"/>
        <v>1.1048479707925594</v>
      </c>
      <c r="CL26" s="54">
        <v>1999</v>
      </c>
      <c r="CM26" s="63">
        <f t="shared" si="58"/>
        <v>0.04</v>
      </c>
      <c r="CN26" s="74">
        <f t="shared" si="39"/>
        <v>94353.591607890456</v>
      </c>
      <c r="CO26" s="74">
        <f t="shared" si="40"/>
        <v>11171.31082921865</v>
      </c>
      <c r="CP26" s="74">
        <f t="shared" si="41"/>
        <v>-5448.6992072574867</v>
      </c>
      <c r="CQ26" s="75">
        <f t="shared" si="50"/>
        <v>100076.20322985161</v>
      </c>
      <c r="CR26" s="63">
        <f t="shared" si="42"/>
        <v>0.94281745872375211</v>
      </c>
      <c r="CS26" s="63">
        <f t="shared" si="43"/>
        <v>0.11162804411714905</v>
      </c>
      <c r="CT26" s="63">
        <f t="shared" si="44"/>
        <v>-5.4445502840901147E-2</v>
      </c>
      <c r="CU26" s="63">
        <f t="shared" si="51"/>
        <v>1</v>
      </c>
      <c r="CV26" s="63"/>
      <c r="CW26" s="68">
        <f t="shared" si="59"/>
        <v>1.1089542211601704</v>
      </c>
      <c r="CX26" s="68">
        <f t="shared" si="60"/>
        <v>1.1144912929358668</v>
      </c>
      <c r="CY26" s="68">
        <f t="shared" si="61"/>
        <v>1.1117193097843923</v>
      </c>
      <c r="CZ26" s="30"/>
      <c r="DA26" s="28"/>
    </row>
    <row r="27" spans="2:105" x14ac:dyDescent="0.2">
      <c r="B27" s="5">
        <v>2000</v>
      </c>
      <c r="C27" s="24">
        <v>94247.552166934183</v>
      </c>
      <c r="D27" s="24">
        <v>13233.957440953909</v>
      </c>
      <c r="E27" s="24">
        <v>0</v>
      </c>
      <c r="F27" s="24">
        <v>126954</v>
      </c>
      <c r="G27" s="28"/>
      <c r="H27" s="5">
        <v>2000</v>
      </c>
      <c r="I27" s="26">
        <f>Manufacturing!I27</f>
        <v>100</v>
      </c>
      <c r="J27" s="26">
        <f>Manufacturing!J27</f>
        <v>100</v>
      </c>
      <c r="K27" s="26">
        <f>Manufacturing!K27</f>
        <v>100</v>
      </c>
      <c r="L27" s="26"/>
      <c r="M27" s="5">
        <v>2000</v>
      </c>
      <c r="N27" s="26">
        <f t="shared" si="15"/>
        <v>99.777170066026486</v>
      </c>
      <c r="O27" s="26">
        <f t="shared" si="16"/>
        <v>98.304795398340659</v>
      </c>
      <c r="P27" s="26">
        <f t="shared" si="17"/>
        <v>93.224148265229815</v>
      </c>
      <c r="R27" s="5">
        <v>2000</v>
      </c>
      <c r="S27" s="28">
        <f t="shared" si="11"/>
        <v>94247.552166934183</v>
      </c>
      <c r="T27" s="28">
        <f t="shared" si="12"/>
        <v>13233.957440953909</v>
      </c>
      <c r="U27" s="28">
        <f t="shared" si="13"/>
        <v>0</v>
      </c>
      <c r="V27" s="28"/>
      <c r="W27" s="28"/>
      <c r="X27" s="5">
        <v>2000</v>
      </c>
      <c r="Y27" s="24">
        <f t="shared" si="0"/>
        <v>394510.39207095531</v>
      </c>
      <c r="Z27" s="24">
        <f t="shared" si="1"/>
        <v>47402.316132314503</v>
      </c>
      <c r="AA27" s="24">
        <f t="shared" si="2"/>
        <v>70000</v>
      </c>
      <c r="AC27" s="5">
        <v>2000</v>
      </c>
      <c r="AD27" s="24">
        <f t="shared" si="3"/>
        <v>69477.323197497637</v>
      </c>
      <c r="AE27" s="24">
        <f t="shared" si="4"/>
        <v>10196.334352959388</v>
      </c>
      <c r="AF27" s="24">
        <f t="shared" si="5"/>
        <v>0</v>
      </c>
      <c r="AH27" s="5">
        <v>2000</v>
      </c>
      <c r="AI27" s="24">
        <f t="shared" si="6"/>
        <v>69477.323197497637</v>
      </c>
      <c r="AJ27" s="24">
        <f t="shared" si="7"/>
        <v>10196.334352959388</v>
      </c>
      <c r="AK27" s="24">
        <f t="shared" si="8"/>
        <v>0</v>
      </c>
      <c r="AL27" s="24">
        <f t="shared" si="14"/>
        <v>79673.657550457021</v>
      </c>
      <c r="AM27" s="24"/>
      <c r="AN27" s="5">
        <v>2000</v>
      </c>
      <c r="AO27" s="24">
        <f t="shared" si="18"/>
        <v>382125.27758623706</v>
      </c>
      <c r="AP27" s="24">
        <f t="shared" si="19"/>
        <v>45883.504588317235</v>
      </c>
      <c r="AQ27" s="24">
        <f t="shared" si="20"/>
        <v>70000</v>
      </c>
      <c r="AR27" s="24">
        <f t="shared" si="10"/>
        <v>498008.7821745543</v>
      </c>
      <c r="AS27" s="24"/>
      <c r="AT27" s="5">
        <v>2000</v>
      </c>
      <c r="AU27" s="24">
        <f t="shared" si="21"/>
        <v>416863.93918498582</v>
      </c>
      <c r="AV27" s="24">
        <f t="shared" si="22"/>
        <v>50981.671764796934</v>
      </c>
      <c r="AW27" s="24">
        <f t="shared" si="23"/>
        <v>70000</v>
      </c>
      <c r="AX27" s="24">
        <f t="shared" si="24"/>
        <v>537845.61094978277</v>
      </c>
      <c r="AY27" s="24"/>
      <c r="AZ27" s="24">
        <v>94846.5</v>
      </c>
      <c r="BA27" s="24">
        <f t="shared" si="25"/>
        <v>15172.842449542979</v>
      </c>
      <c r="BB27" s="24">
        <v>3762.5</v>
      </c>
      <c r="BC27" s="24"/>
      <c r="BD27" s="5">
        <v>2000</v>
      </c>
      <c r="BE27" s="29">
        <v>3.3768570000000005E-2</v>
      </c>
      <c r="BF27" s="29">
        <f t="shared" si="26"/>
        <v>-2.8335182543599791E-2</v>
      </c>
      <c r="BG27" s="29">
        <f t="shared" si="27"/>
        <v>1.2820563020803366E-3</v>
      </c>
      <c r="BH27" s="29">
        <f t="shared" si="27"/>
        <v>0.11897461967130907</v>
      </c>
      <c r="BI27" s="26"/>
      <c r="BJ27" s="123">
        <v>2000</v>
      </c>
      <c r="BK27" s="133">
        <f t="shared" si="28"/>
        <v>3.8747445387026562E-2</v>
      </c>
      <c r="BL27" s="134">
        <f t="shared" si="29"/>
        <v>98477.059316879415</v>
      </c>
      <c r="BM27" s="134">
        <f t="shared" si="30"/>
        <v>12316.324161102515</v>
      </c>
      <c r="BN27" s="134">
        <f t="shared" si="31"/>
        <v>-5412.1681877383235</v>
      </c>
      <c r="BO27" s="135">
        <f t="shared" si="45"/>
        <v>105381.21529024361</v>
      </c>
      <c r="BP27" s="136">
        <f t="shared" si="46"/>
        <v>0.93448399741501753</v>
      </c>
      <c r="BQ27" s="136">
        <f t="shared" si="47"/>
        <v>0.11687400005001446</v>
      </c>
      <c r="BR27" s="136">
        <f t="shared" si="48"/>
        <v>-5.1357997465032008E-2</v>
      </c>
      <c r="BS27" s="136">
        <f t="shared" si="32"/>
        <v>1</v>
      </c>
      <c r="BT27" s="136"/>
      <c r="BU27" s="137">
        <f t="shared" si="52"/>
        <v>1.0899778946973806</v>
      </c>
      <c r="BV27" s="137">
        <f t="shared" si="53"/>
        <v>1.0896291940754623</v>
      </c>
      <c r="BW27" s="137">
        <f t="shared" si="54"/>
        <v>1.0898035304398568</v>
      </c>
      <c r="BX27" s="78">
        <v>2000</v>
      </c>
      <c r="BY27" s="97">
        <f t="shared" si="33"/>
        <v>4.2523044953188684E-2</v>
      </c>
      <c r="BZ27" s="87">
        <f t="shared" si="34"/>
        <v>89947.512091102661</v>
      </c>
      <c r="CA27" s="87">
        <f t="shared" si="35"/>
        <v>12565.07578960619</v>
      </c>
      <c r="CB27" s="87">
        <f t="shared" si="36"/>
        <v>2868.6274095347535</v>
      </c>
      <c r="CC27" s="88">
        <f t="shared" si="49"/>
        <v>105381.21529024359</v>
      </c>
      <c r="CD27" s="86">
        <f t="shared" si="37"/>
        <v>0.85354407655450704</v>
      </c>
      <c r="CE27" s="86">
        <f t="shared" si="37"/>
        <v>0.1192344931209907</v>
      </c>
      <c r="CF27" s="86">
        <f t="shared" si="37"/>
        <v>2.7221430324502405E-2</v>
      </c>
      <c r="CG27" s="86">
        <f t="shared" si="38"/>
        <v>1</v>
      </c>
      <c r="CH27" s="86"/>
      <c r="CI27" s="98">
        <f t="shared" si="55"/>
        <v>1.0827477616853152</v>
      </c>
      <c r="CJ27" s="98">
        <f t="shared" si="56"/>
        <v>1.0824154529457146</v>
      </c>
      <c r="CK27" s="98">
        <f t="shared" si="57"/>
        <v>1.082581594564848</v>
      </c>
      <c r="CL27" s="54">
        <v>2000</v>
      </c>
      <c r="CM27" s="63">
        <f t="shared" si="58"/>
        <v>0.04</v>
      </c>
      <c r="CN27" s="74">
        <f t="shared" si="39"/>
        <v>98742.083360460747</v>
      </c>
      <c r="CO27" s="74">
        <f t="shared" si="40"/>
        <v>12347.013247480259</v>
      </c>
      <c r="CP27" s="74">
        <f t="shared" si="41"/>
        <v>-5312.9514482813538</v>
      </c>
      <c r="CQ27" s="75">
        <f t="shared" si="50"/>
        <v>105776.14515965965</v>
      </c>
      <c r="CR27" s="63">
        <f t="shared" si="42"/>
        <v>0.93350049022318204</v>
      </c>
      <c r="CS27" s="63">
        <f t="shared" si="43"/>
        <v>0.11672776719971734</v>
      </c>
      <c r="CT27" s="63">
        <f t="shared" si="44"/>
        <v>-5.0228257422899353E-2</v>
      </c>
      <c r="CU27" s="63">
        <f t="shared" si="51"/>
        <v>1</v>
      </c>
      <c r="CV27" s="63"/>
      <c r="CW27" s="68">
        <f t="shared" si="59"/>
        <v>1.0894828236628382</v>
      </c>
      <c r="CX27" s="68">
        <f t="shared" si="60"/>
        <v>1.0895241906482445</v>
      </c>
      <c r="CY27" s="68">
        <f t="shared" si="61"/>
        <v>1.0895035069592103</v>
      </c>
      <c r="CZ27" s="30"/>
      <c r="DA27" s="28"/>
    </row>
    <row r="28" spans="2:105" x14ac:dyDescent="0.2">
      <c r="B28" s="5">
        <v>2001</v>
      </c>
      <c r="C28" s="24">
        <v>86479.778778135049</v>
      </c>
      <c r="D28" s="24">
        <v>13317.921505579723</v>
      </c>
      <c r="E28" s="24">
        <v>0</v>
      </c>
      <c r="F28" s="24">
        <v>117549</v>
      </c>
      <c r="G28" s="28"/>
      <c r="H28" s="5">
        <v>2001</v>
      </c>
      <c r="I28" s="26">
        <f>Manufacturing!I28</f>
        <v>99.294712447326233</v>
      </c>
      <c r="J28" s="26">
        <f>Manufacturing!J28</f>
        <v>100.96930764782851</v>
      </c>
      <c r="K28" s="26">
        <f>Manufacturing!K28</f>
        <v>115.51697192852571</v>
      </c>
      <c r="L28" s="26"/>
      <c r="M28" s="5">
        <v>2001</v>
      </c>
      <c r="N28" s="26">
        <f t="shared" si="15"/>
        <v>99.64735622366311</v>
      </c>
      <c r="O28" s="26">
        <f t="shared" si="16"/>
        <v>100.48465382391426</v>
      </c>
      <c r="P28" s="26">
        <f t="shared" si="17"/>
        <v>107.75848596426286</v>
      </c>
      <c r="R28" s="5">
        <v>2001</v>
      </c>
      <c r="S28" s="28">
        <f t="shared" si="11"/>
        <v>87094.042217012073</v>
      </c>
      <c r="T28" s="28">
        <f t="shared" si="12"/>
        <v>13190.069156491976</v>
      </c>
      <c r="U28" s="28">
        <f t="shared" si="13"/>
        <v>0</v>
      </c>
      <c r="V28" s="28"/>
      <c r="W28" s="28"/>
      <c r="X28" s="5">
        <v>2001</v>
      </c>
      <c r="Y28" s="24">
        <f t="shared" si="0"/>
        <v>408594.86542472383</v>
      </c>
      <c r="Z28" s="24">
        <f t="shared" si="1"/>
        <v>49792.91514669438</v>
      </c>
      <c r="AA28" s="24">
        <f t="shared" si="2"/>
        <v>70000</v>
      </c>
      <c r="AC28" s="5">
        <v>2001</v>
      </c>
      <c r="AD28" s="24">
        <f t="shared" si="3"/>
        <v>73009.568863243549</v>
      </c>
      <c r="AE28" s="24">
        <f t="shared" si="4"/>
        <v>10799.470142112099</v>
      </c>
      <c r="AF28" s="24">
        <f t="shared" si="5"/>
        <v>0</v>
      </c>
      <c r="AH28" s="5">
        <v>2001</v>
      </c>
      <c r="AI28" s="24">
        <f t="shared" si="6"/>
        <v>72494.641461790306</v>
      </c>
      <c r="AJ28" s="24">
        <f t="shared" si="7"/>
        <v>10904.150232124548</v>
      </c>
      <c r="AK28" s="24">
        <f t="shared" si="8"/>
        <v>0</v>
      </c>
      <c r="AL28" s="24">
        <f t="shared" si="14"/>
        <v>83398.791693914856</v>
      </c>
      <c r="AM28" s="24"/>
      <c r="AN28" s="5">
        <v>2001</v>
      </c>
      <c r="AO28" s="24">
        <f t="shared" si="18"/>
        <v>398720.5280398468</v>
      </c>
      <c r="AP28" s="24">
        <f t="shared" si="19"/>
        <v>49068.67604456046</v>
      </c>
      <c r="AQ28" s="24">
        <f t="shared" si="20"/>
        <v>80861.880349967993</v>
      </c>
      <c r="AR28" s="24">
        <f t="shared" si="10"/>
        <v>528651.08443437528</v>
      </c>
      <c r="AS28" s="24"/>
      <c r="AT28" s="5">
        <v>2001</v>
      </c>
      <c r="AU28" s="24">
        <f t="shared" si="21"/>
        <v>438057.41317946132</v>
      </c>
      <c r="AV28" s="24">
        <f t="shared" si="22"/>
        <v>53997.350710560495</v>
      </c>
      <c r="AW28" s="24">
        <f t="shared" si="23"/>
        <v>70000</v>
      </c>
      <c r="AX28" s="24">
        <f t="shared" si="24"/>
        <v>562054.76389002183</v>
      </c>
      <c r="AY28" s="24"/>
      <c r="AZ28" s="24">
        <v>98973</v>
      </c>
      <c r="BA28" s="24">
        <f t="shared" si="25"/>
        <v>15574.208306085144</v>
      </c>
      <c r="BB28" s="24">
        <v>3925</v>
      </c>
      <c r="BC28" s="24"/>
      <c r="BD28" s="5">
        <v>2001</v>
      </c>
      <c r="BE28" s="29">
        <v>2.8261709999999999E-2</v>
      </c>
      <c r="BF28" s="29">
        <f t="shared" si="26"/>
        <v>-3.4343966310617202E-2</v>
      </c>
      <c r="BG28" s="29">
        <f t="shared" si="27"/>
        <v>-1.8058275768835896E-2</v>
      </c>
      <c r="BH28" s="29">
        <f t="shared" si="27"/>
        <v>0.12341995043777043</v>
      </c>
      <c r="BI28" s="26"/>
      <c r="BJ28" s="123">
        <v>2001</v>
      </c>
      <c r="BK28" s="133">
        <f t="shared" si="28"/>
        <v>3.220578836107265E-2</v>
      </c>
      <c r="BL28" s="134">
        <f t="shared" si="29"/>
        <v>102109.79938643728</v>
      </c>
      <c r="BM28" s="134">
        <f t="shared" si="30"/>
        <v>13761.35563724601</v>
      </c>
      <c r="BN28" s="134">
        <f t="shared" si="31"/>
        <v>-7074.8210244282191</v>
      </c>
      <c r="BO28" s="135">
        <f t="shared" si="45"/>
        <v>108796.33399925508</v>
      </c>
      <c r="BP28" s="136">
        <f t="shared" si="46"/>
        <v>0.93854080953809005</v>
      </c>
      <c r="BQ28" s="136">
        <f t="shared" si="47"/>
        <v>0.12648731010863135</v>
      </c>
      <c r="BR28" s="136">
        <f t="shared" si="48"/>
        <v>-6.5028119646721366E-2</v>
      </c>
      <c r="BS28" s="136">
        <f t="shared" si="32"/>
        <v>0.99999999999999989</v>
      </c>
      <c r="BT28" s="136"/>
      <c r="BU28" s="137">
        <f t="shared" si="52"/>
        <v>1.0544227722805271</v>
      </c>
      <c r="BV28" s="137">
        <f t="shared" si="53"/>
        <v>1.055377001842368</v>
      </c>
      <c r="BW28" s="137">
        <f t="shared" si="54"/>
        <v>1.0548997791656516</v>
      </c>
      <c r="BX28" s="78">
        <v>2001</v>
      </c>
      <c r="BY28" s="97">
        <f t="shared" si="33"/>
        <v>3.9212390087775231E-2</v>
      </c>
      <c r="BZ28" s="87">
        <f t="shared" si="34"/>
        <v>92408.654936829014</v>
      </c>
      <c r="CA28" s="87">
        <f t="shared" si="35"/>
        <v>13346.258349951571</v>
      </c>
      <c r="CB28" s="87">
        <f t="shared" si="36"/>
        <v>3041.4207124744808</v>
      </c>
      <c r="CC28" s="88">
        <f t="shared" si="49"/>
        <v>108796.33399925508</v>
      </c>
      <c r="CD28" s="86">
        <f t="shared" si="37"/>
        <v>0.84937287443400189</v>
      </c>
      <c r="CE28" s="86">
        <f t="shared" si="37"/>
        <v>0.12267194913059251</v>
      </c>
      <c r="CF28" s="86">
        <f t="shared" si="37"/>
        <v>2.7955176435405491E-2</v>
      </c>
      <c r="CG28" s="86">
        <f t="shared" si="38"/>
        <v>0.99999999999999989</v>
      </c>
      <c r="CH28" s="86"/>
      <c r="CI28" s="98">
        <f t="shared" si="55"/>
        <v>1.0504473934883893</v>
      </c>
      <c r="CJ28" s="98">
        <f t="shared" si="56"/>
        <v>1.0503586239085827</v>
      </c>
      <c r="CK28" s="98">
        <f t="shared" si="57"/>
        <v>1.0504030077607462</v>
      </c>
      <c r="CL28" s="54">
        <v>2001</v>
      </c>
      <c r="CM28" s="63">
        <f t="shared" si="58"/>
        <v>0.04</v>
      </c>
      <c r="CN28" s="74">
        <f t="shared" si="39"/>
        <v>105880.48456368071</v>
      </c>
      <c r="CO28" s="74">
        <f t="shared" si="40"/>
        <v>14232.812243409368</v>
      </c>
      <c r="CP28" s="74">
        <f t="shared" si="41"/>
        <v>-6486.9610192567225</v>
      </c>
      <c r="CQ28" s="75">
        <f t="shared" si="50"/>
        <v>113626.33578783336</v>
      </c>
      <c r="CR28" s="63">
        <f t="shared" si="42"/>
        <v>0.93183049360479298</v>
      </c>
      <c r="CS28" s="63">
        <f t="shared" si="43"/>
        <v>0.12525980130156902</v>
      </c>
      <c r="CT28" s="63">
        <f t="shared" si="44"/>
        <v>-5.7090294906362013E-2</v>
      </c>
      <c r="CU28" s="63">
        <f t="shared" si="51"/>
        <v>1</v>
      </c>
      <c r="CV28" s="63"/>
      <c r="CW28" s="68">
        <f t="shared" si="59"/>
        <v>1.0543641205148497</v>
      </c>
      <c r="CX28" s="68">
        <f t="shared" si="60"/>
        <v>1.054939225103934</v>
      </c>
      <c r="CY28" s="68">
        <f t="shared" si="61"/>
        <v>1.054651633608618</v>
      </c>
      <c r="CZ28" s="30"/>
      <c r="DA28" s="28"/>
    </row>
    <row r="29" spans="2:105" x14ac:dyDescent="0.2">
      <c r="B29" s="5">
        <v>2002</v>
      </c>
      <c r="C29" s="24">
        <v>71648.538311503609</v>
      </c>
      <c r="D29" s="24">
        <v>11011.194923404082</v>
      </c>
      <c r="E29" s="24">
        <v>0</v>
      </c>
      <c r="F29" s="24">
        <v>99895</v>
      </c>
      <c r="G29" s="28"/>
      <c r="H29" s="5">
        <v>2002</v>
      </c>
      <c r="I29" s="26">
        <f>Manufacturing!I29</f>
        <v>98.127414596253658</v>
      </c>
      <c r="J29" s="26">
        <f>Manufacturing!J29</f>
        <v>99.680395588470873</v>
      </c>
      <c r="K29" s="26">
        <f>Manufacturing!K29</f>
        <v>134.47082346572378</v>
      </c>
      <c r="L29" s="26"/>
      <c r="M29" s="5">
        <v>2002</v>
      </c>
      <c r="N29" s="26">
        <f t="shared" si="15"/>
        <v>98.711063521789953</v>
      </c>
      <c r="O29" s="26">
        <f t="shared" si="16"/>
        <v>100.32485161814969</v>
      </c>
      <c r="P29" s="26">
        <f t="shared" si="17"/>
        <v>124.99389769712474</v>
      </c>
      <c r="R29" s="5">
        <v>2002</v>
      </c>
      <c r="S29" s="28">
        <f t="shared" si="11"/>
        <v>73015.821935493077</v>
      </c>
      <c r="T29" s="28">
        <f t="shared" si="12"/>
        <v>11046.500024802919</v>
      </c>
      <c r="U29" s="28">
        <f t="shared" si="13"/>
        <v>0</v>
      </c>
      <c r="V29" s="28"/>
      <c r="W29" s="28"/>
      <c r="X29" s="5">
        <v>2002</v>
      </c>
      <c r="Y29" s="24">
        <f t="shared" si="0"/>
        <v>407426.89129480522</v>
      </c>
      <c r="Z29" s="24">
        <f t="shared" si="1"/>
        <v>49776.182139678131</v>
      </c>
      <c r="AA29" s="24">
        <f t="shared" si="2"/>
        <v>70000</v>
      </c>
      <c r="AC29" s="5">
        <v>2002</v>
      </c>
      <c r="AD29" s="24">
        <f t="shared" si="3"/>
        <v>74183.79606541172</v>
      </c>
      <c r="AE29" s="24">
        <f t="shared" si="4"/>
        <v>11063.233031819169</v>
      </c>
      <c r="AF29" s="24">
        <f t="shared" si="5"/>
        <v>0</v>
      </c>
      <c r="AH29" s="5">
        <v>2002</v>
      </c>
      <c r="AI29" s="24">
        <f t="shared" si="6"/>
        <v>72794.641128345873</v>
      </c>
      <c r="AJ29" s="24">
        <f t="shared" si="7"/>
        <v>11027.874450991727</v>
      </c>
      <c r="AK29" s="24">
        <f t="shared" si="8"/>
        <v>0</v>
      </c>
      <c r="AL29" s="24">
        <f t="shared" si="14"/>
        <v>83822.515579337603</v>
      </c>
      <c r="AM29" s="24"/>
      <c r="AN29" s="5">
        <v>2002</v>
      </c>
      <c r="AO29" s="24">
        <f t="shared" si="18"/>
        <v>400370.52620590234</v>
      </c>
      <c r="AP29" s="24">
        <f t="shared" si="19"/>
        <v>49625.435029462766</v>
      </c>
      <c r="AQ29" s="24">
        <f t="shared" si="20"/>
        <v>94129.57642600665</v>
      </c>
      <c r="AR29" s="24">
        <f t="shared" si="10"/>
        <v>544125.53766137175</v>
      </c>
      <c r="AS29" s="24"/>
      <c r="AT29" s="5">
        <v>2002</v>
      </c>
      <c r="AU29" s="24">
        <f t="shared" si="21"/>
        <v>445102.77639247035</v>
      </c>
      <c r="AV29" s="24">
        <f t="shared" si="22"/>
        <v>55316.165159095843</v>
      </c>
      <c r="AW29" s="24">
        <f t="shared" si="23"/>
        <v>70000</v>
      </c>
      <c r="AX29" s="24">
        <f t="shared" si="24"/>
        <v>570418.94155156612</v>
      </c>
      <c r="AY29" s="24"/>
      <c r="AZ29" s="24">
        <v>107478</v>
      </c>
      <c r="BA29" s="24">
        <f t="shared" si="25"/>
        <v>23655.484420662397</v>
      </c>
      <c r="BB29" s="24">
        <v>4200</v>
      </c>
      <c r="BC29" s="24"/>
      <c r="BD29" s="5">
        <v>2002</v>
      </c>
      <c r="BE29" s="29">
        <v>1.5860320000000001E-2</v>
      </c>
      <c r="BF29" s="29">
        <f t="shared" si="26"/>
        <v>-2.7185047791921768E-2</v>
      </c>
      <c r="BG29" s="29">
        <f t="shared" si="27"/>
        <v>-2.8178780270685211E-2</v>
      </c>
      <c r="BH29" s="29">
        <f t="shared" si="27"/>
        <v>0.14590409487348399</v>
      </c>
      <c r="BI29" s="26"/>
      <c r="BJ29" s="123">
        <v>2002</v>
      </c>
      <c r="BK29" s="133">
        <f t="shared" si="28"/>
        <v>5.2689171454976536E-2</v>
      </c>
      <c r="BL29" s="134">
        <f t="shared" si="29"/>
        <v>108017.35111044085</v>
      </c>
      <c r="BM29" s="134">
        <f t="shared" si="30"/>
        <v>15516.502022410134</v>
      </c>
      <c r="BN29" s="134">
        <f t="shared" si="31"/>
        <v>-8285.2629258943725</v>
      </c>
      <c r="BO29" s="135">
        <f t="shared" si="45"/>
        <v>115248.59020695661</v>
      </c>
      <c r="BP29" s="136">
        <f t="shared" si="46"/>
        <v>0.93725529237684968</v>
      </c>
      <c r="BQ29" s="136">
        <f t="shared" si="47"/>
        <v>0.13463507010841969</v>
      </c>
      <c r="BR29" s="136">
        <f t="shared" si="48"/>
        <v>-7.1890362485269338E-2</v>
      </c>
      <c r="BS29" s="136">
        <f t="shared" si="32"/>
        <v>1</v>
      </c>
      <c r="BT29" s="136"/>
      <c r="BU29" s="137">
        <f t="shared" si="52"/>
        <v>1.0181840223484178</v>
      </c>
      <c r="BV29" s="137">
        <f t="shared" si="53"/>
        <v>1.018376965292642</v>
      </c>
      <c r="BW29" s="137">
        <f t="shared" si="54"/>
        <v>1.0182804892506963</v>
      </c>
      <c r="BX29" s="78">
        <v>2002</v>
      </c>
      <c r="BY29" s="97">
        <f t="shared" si="33"/>
        <v>5.0007897161223808E-2</v>
      </c>
      <c r="BZ29" s="87">
        <f t="shared" si="34"/>
        <v>96709.260456277814</v>
      </c>
      <c r="CA29" s="87">
        <f t="shared" si="35"/>
        <v>14094.455891891062</v>
      </c>
      <c r="CB29" s="87">
        <f t="shared" si="36"/>
        <v>4444.8738587877515</v>
      </c>
      <c r="CC29" s="88">
        <f t="shared" si="49"/>
        <v>115248.59020695662</v>
      </c>
      <c r="CD29" s="86">
        <f t="shared" si="37"/>
        <v>0.83913616889033549</v>
      </c>
      <c r="CE29" s="86">
        <f t="shared" si="37"/>
        <v>0.12229612411380539</v>
      </c>
      <c r="CF29" s="86">
        <f t="shared" si="37"/>
        <v>3.8567706995859201E-2</v>
      </c>
      <c r="CG29" s="86">
        <f t="shared" si="38"/>
        <v>1</v>
      </c>
      <c r="CH29" s="86"/>
      <c r="CI29" s="98">
        <f t="shared" si="55"/>
        <v>1.0166567317895117</v>
      </c>
      <c r="CJ29" s="98">
        <f t="shared" si="56"/>
        <v>1.0164647762265864</v>
      </c>
      <c r="CK29" s="98">
        <f t="shared" si="57"/>
        <v>1.0165607494772158</v>
      </c>
      <c r="CL29" s="54">
        <v>2002</v>
      </c>
      <c r="CM29" s="63">
        <f t="shared" si="58"/>
        <v>0.04</v>
      </c>
      <c r="CN29" s="74">
        <f t="shared" si="39"/>
        <v>103870.34185712776</v>
      </c>
      <c r="CO29" s="74">
        <f t="shared" si="40"/>
        <v>15020.448970364296</v>
      </c>
      <c r="CP29" s="74">
        <f t="shared" si="41"/>
        <v>-9552.5967210332255</v>
      </c>
      <c r="CQ29" s="75">
        <f t="shared" si="50"/>
        <v>109338.19410645882</v>
      </c>
      <c r="CR29" s="63">
        <f t="shared" si="42"/>
        <v>0.94999137955390778</v>
      </c>
      <c r="CS29" s="63">
        <f t="shared" si="43"/>
        <v>0.13737604771247094</v>
      </c>
      <c r="CT29" s="63">
        <f t="shared" si="44"/>
        <v>-8.7367427266378597E-2</v>
      </c>
      <c r="CU29" s="63">
        <f t="shared" si="51"/>
        <v>1</v>
      </c>
      <c r="CV29" s="63"/>
      <c r="CW29" s="68">
        <f t="shared" si="59"/>
        <v>1.0180461187302183</v>
      </c>
      <c r="CX29" s="68">
        <f t="shared" si="60"/>
        <v>1.0186538853670772</v>
      </c>
      <c r="CY29" s="68">
        <f t="shared" si="61"/>
        <v>1.0183499567081102</v>
      </c>
      <c r="CZ29" s="30"/>
      <c r="DA29" s="28"/>
    </row>
    <row r="30" spans="2:105" x14ac:dyDescent="0.2">
      <c r="B30" s="5">
        <v>2003</v>
      </c>
      <c r="C30" s="24">
        <v>69987.902652151679</v>
      </c>
      <c r="D30" s="24">
        <v>11940.956878790093</v>
      </c>
      <c r="E30" s="24">
        <v>0</v>
      </c>
      <c r="F30" s="24">
        <v>96639</v>
      </c>
      <c r="G30" s="28"/>
      <c r="H30" s="5">
        <v>2003</v>
      </c>
      <c r="I30" s="26">
        <f>Manufacturing!I30</f>
        <v>97.380698927290254</v>
      </c>
      <c r="J30" s="26">
        <f>Manufacturing!J30</f>
        <v>98.478751510166433</v>
      </c>
      <c r="K30" s="26">
        <f>Manufacturing!K30</f>
        <v>169.05925861308981</v>
      </c>
      <c r="L30" s="26"/>
      <c r="M30" s="5">
        <v>2003</v>
      </c>
      <c r="N30" s="26">
        <f t="shared" si="15"/>
        <v>97.754056761771949</v>
      </c>
      <c r="O30" s="26">
        <f t="shared" si="16"/>
        <v>99.079573549318653</v>
      </c>
      <c r="P30" s="26">
        <f t="shared" si="17"/>
        <v>151.76504103940681</v>
      </c>
      <c r="R30" s="5">
        <v>2003</v>
      </c>
      <c r="S30" s="28">
        <f t="shared" si="11"/>
        <v>71870.404939698026</v>
      </c>
      <c r="T30" s="28">
        <f t="shared" si="12"/>
        <v>12125.414564742296</v>
      </c>
      <c r="U30" s="28">
        <f t="shared" si="13"/>
        <v>0</v>
      </c>
      <c r="V30" s="28"/>
      <c r="W30" s="28"/>
      <c r="X30" s="5">
        <v>2003</v>
      </c>
      <c r="Y30" s="24">
        <f t="shared" si="0"/>
        <v>405403.61394039425</v>
      </c>
      <c r="Z30" s="24">
        <f t="shared" si="1"/>
        <v>50733.818820010572</v>
      </c>
      <c r="AA30" s="24">
        <f t="shared" si="2"/>
        <v>70000</v>
      </c>
      <c r="AC30" s="5">
        <v>2003</v>
      </c>
      <c r="AD30" s="24">
        <f t="shared" si="3"/>
        <v>73893.682294109036</v>
      </c>
      <c r="AE30" s="24">
        <f t="shared" si="4"/>
        <v>11167.777884409858</v>
      </c>
      <c r="AF30" s="24">
        <f t="shared" si="5"/>
        <v>0</v>
      </c>
      <c r="AH30" s="5">
        <v>2003</v>
      </c>
      <c r="AI30" s="24">
        <f t="shared" si="6"/>
        <v>71958.184281114707</v>
      </c>
      <c r="AJ30" s="24">
        <f t="shared" si="7"/>
        <v>10997.888231995306</v>
      </c>
      <c r="AK30" s="24">
        <f t="shared" si="8"/>
        <v>0</v>
      </c>
      <c r="AL30" s="24">
        <f t="shared" si="14"/>
        <v>82956.072513110019</v>
      </c>
      <c r="AM30" s="24"/>
      <c r="AN30" s="5">
        <v>2003</v>
      </c>
      <c r="AO30" s="24">
        <f t="shared" si="18"/>
        <v>395770.01354613097</v>
      </c>
      <c r="AP30" s="24">
        <f t="shared" si="19"/>
        <v>49490.497043978867</v>
      </c>
      <c r="AQ30" s="24">
        <f t="shared" si="20"/>
        <v>118341.48102916287</v>
      </c>
      <c r="AR30" s="24">
        <f t="shared" si="10"/>
        <v>563601.99161927274</v>
      </c>
      <c r="AS30" s="24"/>
      <c r="AT30" s="5">
        <v>2003</v>
      </c>
      <c r="AU30" s="24">
        <f t="shared" si="21"/>
        <v>443362.09376465424</v>
      </c>
      <c r="AV30" s="24">
        <f t="shared" si="22"/>
        <v>55838.88942204928</v>
      </c>
      <c r="AW30" s="24">
        <f t="shared" si="23"/>
        <v>70000</v>
      </c>
      <c r="AX30" s="24">
        <f t="shared" si="24"/>
        <v>569200.98318670352</v>
      </c>
      <c r="AY30" s="24"/>
      <c r="AZ30" s="24">
        <v>112014</v>
      </c>
      <c r="BA30" s="24">
        <f t="shared" si="25"/>
        <v>29057.927486889981</v>
      </c>
      <c r="BB30" s="24">
        <v>4600</v>
      </c>
      <c r="BC30" s="24"/>
      <c r="BD30" s="5">
        <v>2003</v>
      </c>
      <c r="BE30" s="29">
        <v>2.2700950000000001E-2</v>
      </c>
      <c r="BF30" s="29">
        <f t="shared" si="26"/>
        <v>-2.9637797793132803E-2</v>
      </c>
      <c r="BG30" s="29">
        <f t="shared" ref="BG30:BH32" si="62">(J30/J29)/(1+$BE30)-1</f>
        <v>-3.3984439924264476E-2</v>
      </c>
      <c r="BH30" s="29">
        <f t="shared" si="62"/>
        <v>0.22931232638125776</v>
      </c>
      <c r="BI30" s="26"/>
      <c r="BJ30" s="123">
        <v>2003</v>
      </c>
      <c r="BK30" s="133">
        <f t="shared" si="28"/>
        <v>8.0870086224487256E-2</v>
      </c>
      <c r="BL30" s="134">
        <f t="shared" si="29"/>
        <v>120666.25570669449</v>
      </c>
      <c r="BM30" s="134">
        <f t="shared" si="30"/>
        <v>17430.16673255842</v>
      </c>
      <c r="BN30" s="134">
        <f t="shared" si="31"/>
        <v>-16127.830214925851</v>
      </c>
      <c r="BO30" s="135">
        <f t="shared" si="45"/>
        <v>121968.59222432705</v>
      </c>
      <c r="BP30" s="136">
        <f t="shared" si="46"/>
        <v>0.98932236165161869</v>
      </c>
      <c r="BQ30" s="136">
        <f t="shared" si="47"/>
        <v>0.14290700921185115</v>
      </c>
      <c r="BR30" s="136">
        <f t="shared" si="48"/>
        <v>-0.13222937086346973</v>
      </c>
      <c r="BS30" s="136">
        <f t="shared" si="32"/>
        <v>1.0000000000000002</v>
      </c>
      <c r="BT30" s="136"/>
      <c r="BU30" s="137">
        <f t="shared" si="52"/>
        <v>0.99760690385815587</v>
      </c>
      <c r="BV30" s="137">
        <f t="shared" si="53"/>
        <v>0.99746008647309603</v>
      </c>
      <c r="BW30" s="137">
        <f t="shared" si="54"/>
        <v>0.99753349246454559</v>
      </c>
      <c r="BX30" s="78">
        <v>2003</v>
      </c>
      <c r="BY30" s="97">
        <f t="shared" si="33"/>
        <v>6.0444221242492602E-2</v>
      </c>
      <c r="BZ30" s="87">
        <f t="shared" si="34"/>
        <v>100665.33971417915</v>
      </c>
      <c r="CA30" s="87">
        <f t="shared" si="35"/>
        <v>14736.15855735653</v>
      </c>
      <c r="CB30" s="87">
        <f t="shared" si="36"/>
        <v>6567.0939527913933</v>
      </c>
      <c r="CC30" s="88">
        <f t="shared" si="49"/>
        <v>121968.59222432706</v>
      </c>
      <c r="CD30" s="86">
        <f t="shared" si="37"/>
        <v>0.82533821107841809</v>
      </c>
      <c r="CE30" s="86">
        <f t="shared" si="37"/>
        <v>0.12081928870879721</v>
      </c>
      <c r="CF30" s="86">
        <f t="shared" si="37"/>
        <v>5.3842500212784805E-2</v>
      </c>
      <c r="CG30" s="86">
        <f t="shared" si="38"/>
        <v>1</v>
      </c>
      <c r="CH30" s="86"/>
      <c r="CI30" s="98">
        <f t="shared" si="55"/>
        <v>0.99787402251809065</v>
      </c>
      <c r="CJ30" s="98">
        <f t="shared" si="56"/>
        <v>0.99789510685656724</v>
      </c>
      <c r="CK30" s="98">
        <f t="shared" si="57"/>
        <v>0.99788456463164243</v>
      </c>
      <c r="CL30" s="54">
        <v>2003</v>
      </c>
      <c r="CM30" s="63">
        <f t="shared" si="58"/>
        <v>0.04</v>
      </c>
      <c r="CN30" s="74">
        <f t="shared" si="39"/>
        <v>103374.28857158075</v>
      </c>
      <c r="CO30" s="74">
        <f t="shared" si="40"/>
        <v>15239.087456004798</v>
      </c>
      <c r="CP30" s="74">
        <f t="shared" si="41"/>
        <v>-20733.399502853372</v>
      </c>
      <c r="CQ30" s="75">
        <f t="shared" si="50"/>
        <v>97879.976524732177</v>
      </c>
      <c r="CR30" s="63">
        <f t="shared" si="42"/>
        <v>1.0561331565650742</v>
      </c>
      <c r="CS30" s="63">
        <f t="shared" si="43"/>
        <v>0.15569157244489332</v>
      </c>
      <c r="CT30" s="63">
        <f t="shared" si="44"/>
        <v>-0.21182472900996749</v>
      </c>
      <c r="CU30" s="63">
        <f t="shared" si="51"/>
        <v>1</v>
      </c>
      <c r="CV30" s="63"/>
      <c r="CW30" s="68">
        <f t="shared" si="59"/>
        <v>0.99758299786216964</v>
      </c>
      <c r="CX30" s="68">
        <f t="shared" si="60"/>
        <v>0.99731820463892695</v>
      </c>
      <c r="CY30" s="68">
        <f t="shared" si="61"/>
        <v>0.9974505924637157</v>
      </c>
      <c r="CZ30" s="30"/>
      <c r="DA30" s="28"/>
    </row>
    <row r="31" spans="2:105" x14ac:dyDescent="0.2">
      <c r="B31" s="5">
        <v>2004</v>
      </c>
      <c r="C31" s="24">
        <v>85562.851652672427</v>
      </c>
      <c r="D31" s="24">
        <v>13984.386557925978</v>
      </c>
      <c r="E31" s="24">
        <v>0</v>
      </c>
      <c r="F31" s="24">
        <v>116611</v>
      </c>
      <c r="G31" s="28"/>
      <c r="H31" s="5">
        <v>2004</v>
      </c>
      <c r="I31" s="26">
        <f>Manufacturing!I31</f>
        <v>97.435680563091879</v>
      </c>
      <c r="J31" s="26">
        <f>Manufacturing!J31</f>
        <v>96.978733310788385</v>
      </c>
      <c r="K31" s="26">
        <f>Manufacturing!K31</f>
        <v>200.99886791003277</v>
      </c>
      <c r="L31" s="26"/>
      <c r="M31" s="5">
        <v>2004</v>
      </c>
      <c r="N31" s="26">
        <f t="shared" si="15"/>
        <v>97.408189745191066</v>
      </c>
      <c r="O31" s="26">
        <f t="shared" si="16"/>
        <v>97.728742410477409</v>
      </c>
      <c r="P31" s="26">
        <f t="shared" si="17"/>
        <v>185.0290632615613</v>
      </c>
      <c r="R31" s="5">
        <v>2004</v>
      </c>
      <c r="S31" s="28">
        <f t="shared" si="11"/>
        <v>87814.701101480459</v>
      </c>
      <c r="T31" s="28">
        <f t="shared" si="12"/>
        <v>14420.054872350336</v>
      </c>
      <c r="U31" s="28">
        <f t="shared" si="13"/>
        <v>0</v>
      </c>
      <c r="V31" s="28"/>
      <c r="W31" s="28"/>
      <c r="X31" s="5">
        <v>2004</v>
      </c>
      <c r="Y31" s="24">
        <f t="shared" si="0"/>
        <v>418333.15429335227</v>
      </c>
      <c r="Z31" s="24">
        <f t="shared" si="1"/>
        <v>53565.10444112376</v>
      </c>
      <c r="AA31" s="24">
        <f t="shared" si="2"/>
        <v>70000</v>
      </c>
      <c r="AC31" s="5">
        <v>2004</v>
      </c>
      <c r="AD31" s="24">
        <f t="shared" si="3"/>
        <v>74885.160748522409</v>
      </c>
      <c r="AE31" s="24">
        <f t="shared" si="4"/>
        <v>11588.769251237149</v>
      </c>
      <c r="AF31" s="24">
        <f t="shared" si="5"/>
        <v>0</v>
      </c>
      <c r="AH31" s="5">
        <v>2004</v>
      </c>
      <c r="AI31" s="24">
        <f t="shared" si="6"/>
        <v>72964.866016088155</v>
      </c>
      <c r="AJ31" s="24">
        <f t="shared" si="7"/>
        <v>11238.641626159921</v>
      </c>
      <c r="AK31" s="24">
        <f t="shared" si="8"/>
        <v>0</v>
      </c>
      <c r="AL31" s="24">
        <f t="shared" si="14"/>
        <v>84203.507642248078</v>
      </c>
      <c r="AM31" s="24"/>
      <c r="AN31" s="5">
        <v>2004</v>
      </c>
      <c r="AO31" s="24">
        <f t="shared" si="18"/>
        <v>401306.76308848488</v>
      </c>
      <c r="AP31" s="24">
        <f t="shared" si="19"/>
        <v>50573.887317719644</v>
      </c>
      <c r="AQ31" s="24">
        <f t="shared" si="20"/>
        <v>140699.20753702294</v>
      </c>
      <c r="AR31" s="24">
        <f t="shared" si="10"/>
        <v>592579.85794322751</v>
      </c>
      <c r="AS31" s="24"/>
      <c r="AT31" s="5">
        <v>2004</v>
      </c>
      <c r="AU31" s="24">
        <f t="shared" si="21"/>
        <v>449310.96449113451</v>
      </c>
      <c r="AV31" s="24">
        <f t="shared" si="22"/>
        <v>57943.846256185738</v>
      </c>
      <c r="AW31" s="24">
        <f t="shared" si="23"/>
        <v>70000</v>
      </c>
      <c r="AX31" s="24">
        <f t="shared" si="24"/>
        <v>577254.8107473203</v>
      </c>
      <c r="AY31" s="24"/>
      <c r="AZ31" s="24">
        <v>117621</v>
      </c>
      <c r="BA31" s="24">
        <f t="shared" si="25"/>
        <v>33417.492357751922</v>
      </c>
      <c r="BB31" s="24">
        <v>5037.5</v>
      </c>
      <c r="BC31" s="24"/>
      <c r="BD31" s="5">
        <v>2004</v>
      </c>
      <c r="BE31" s="29">
        <v>2.677237E-2</v>
      </c>
      <c r="BF31" s="29">
        <f t="shared" si="26"/>
        <v>-2.552441583081555E-2</v>
      </c>
      <c r="BG31" s="29">
        <f t="shared" si="62"/>
        <v>-4.0909035170879737E-2</v>
      </c>
      <c r="BH31" s="29">
        <f t="shared" si="62"/>
        <v>0.15792512573649531</v>
      </c>
      <c r="BI31" s="26"/>
      <c r="BJ31" s="123">
        <v>2004</v>
      </c>
      <c r="BK31" s="133">
        <f t="shared" si="28"/>
        <v>8.1698200812510405E-2</v>
      </c>
      <c r="BL31" s="134">
        <f t="shared" si="29"/>
        <v>121169.48792028736</v>
      </c>
      <c r="BM31" s="134">
        <f t="shared" si="30"/>
        <v>18281.905749502519</v>
      </c>
      <c r="BN31" s="134">
        <f t="shared" si="31"/>
        <v>-10137.259497133757</v>
      </c>
      <c r="BO31" s="135">
        <f t="shared" si="45"/>
        <v>129314.13417265614</v>
      </c>
      <c r="BP31" s="136">
        <f t="shared" si="46"/>
        <v>0.93701658133136234</v>
      </c>
      <c r="BQ31" s="136">
        <f t="shared" si="47"/>
        <v>0.14137592821132064</v>
      </c>
      <c r="BR31" s="136">
        <f t="shared" si="48"/>
        <v>-7.8392509542683161E-2</v>
      </c>
      <c r="BS31" s="136">
        <f t="shared" si="32"/>
        <v>0.99999999999999978</v>
      </c>
      <c r="BT31" s="136"/>
      <c r="BU31" s="137">
        <f t="shared" si="52"/>
        <v>1.0186615272699699</v>
      </c>
      <c r="BV31" s="137">
        <f t="shared" si="53"/>
        <v>1.0178551379036345</v>
      </c>
      <c r="BW31" s="137">
        <f t="shared" si="54"/>
        <v>1.0182582527613033</v>
      </c>
      <c r="BX31" s="78">
        <v>2004</v>
      </c>
      <c r="BY31" s="97">
        <f t="shared" si="33"/>
        <v>6.6802818291975222E-2</v>
      </c>
      <c r="BZ31" s="87">
        <f t="shared" si="34"/>
        <v>104917.22322642297</v>
      </c>
      <c r="CA31" s="87">
        <f t="shared" si="35"/>
        <v>15512.943701838361</v>
      </c>
      <c r="CB31" s="87">
        <f t="shared" si="36"/>
        <v>8883.9672443948402</v>
      </c>
      <c r="CC31" s="88">
        <f t="shared" si="49"/>
        <v>129314.13417265617</v>
      </c>
      <c r="CD31" s="86">
        <f t="shared" si="37"/>
        <v>0.81133608400718815</v>
      </c>
      <c r="CE31" s="86">
        <f t="shared" si="37"/>
        <v>0.11996324919228062</v>
      </c>
      <c r="CF31" s="86">
        <f t="shared" si="37"/>
        <v>6.8700666800531232E-2</v>
      </c>
      <c r="CG31" s="86">
        <f t="shared" si="38"/>
        <v>1</v>
      </c>
      <c r="CH31" s="86"/>
      <c r="CI31" s="98">
        <f t="shared" si="55"/>
        <v>1.015628607703829</v>
      </c>
      <c r="CJ31" s="98">
        <f t="shared" si="56"/>
        <v>1.0153315538739189</v>
      </c>
      <c r="CK31" s="98">
        <f t="shared" si="57"/>
        <v>1.015480069926896</v>
      </c>
      <c r="CL31" s="54">
        <v>2004</v>
      </c>
      <c r="CM31" s="63">
        <f t="shared" si="58"/>
        <v>0.04</v>
      </c>
      <c r="CN31" s="74">
        <f t="shared" si="39"/>
        <v>102844.05269715605</v>
      </c>
      <c r="CO31" s="74">
        <f t="shared" si="40"/>
        <v>15921.352896334945</v>
      </c>
      <c r="CP31" s="74">
        <f t="shared" si="41"/>
        <v>-15745.85247146361</v>
      </c>
      <c r="CQ31" s="75">
        <f t="shared" si="50"/>
        <v>103019.55312202737</v>
      </c>
      <c r="CR31" s="63">
        <f t="shared" si="42"/>
        <v>0.99829643577793969</v>
      </c>
      <c r="CS31" s="63">
        <f t="shared" si="43"/>
        <v>0.15454690312504069</v>
      </c>
      <c r="CT31" s="63">
        <f t="shared" si="44"/>
        <v>-0.15284333890298027</v>
      </c>
      <c r="CU31" s="63">
        <f t="shared" si="51"/>
        <v>1.0000000000000002</v>
      </c>
      <c r="CV31" s="63"/>
      <c r="CW31" s="68">
        <f t="shared" si="59"/>
        <v>1.0200399093996548</v>
      </c>
      <c r="CX31" s="68">
        <f t="shared" si="60"/>
        <v>1.0191931787184516</v>
      </c>
      <c r="CY31" s="68">
        <f t="shared" si="61"/>
        <v>1.0196164561641381</v>
      </c>
      <c r="CZ31" s="30"/>
      <c r="DA31" s="28"/>
    </row>
    <row r="32" spans="2:105" x14ac:dyDescent="0.2">
      <c r="B32" s="5">
        <v>2005</v>
      </c>
      <c r="C32" s="24">
        <v>90576.26756044323</v>
      </c>
      <c r="D32" s="24">
        <v>14763.362993356313</v>
      </c>
      <c r="E32" s="24">
        <v>0</v>
      </c>
      <c r="F32" s="24">
        <v>124147</v>
      </c>
      <c r="G32" s="28"/>
      <c r="H32" s="5">
        <v>2005</v>
      </c>
      <c r="I32" s="26">
        <f>Manufacturing!I32</f>
        <v>98.588823966591093</v>
      </c>
      <c r="J32" s="26">
        <f>Manufacturing!J32</f>
        <v>97.228063075203835</v>
      </c>
      <c r="K32" s="26">
        <f>Manufacturing!K32</f>
        <v>257.24893603790974</v>
      </c>
      <c r="L32" s="26"/>
      <c r="M32" s="5">
        <v>2005</v>
      </c>
      <c r="N32" s="26">
        <f t="shared" si="15"/>
        <v>98.012252264841493</v>
      </c>
      <c r="O32" s="26">
        <f t="shared" si="16"/>
        <v>97.10339819299611</v>
      </c>
      <c r="P32" s="26">
        <f t="shared" si="17"/>
        <v>229.12390197397127</v>
      </c>
      <c r="R32" s="5">
        <v>2005</v>
      </c>
      <c r="S32" s="28">
        <f t="shared" si="11"/>
        <v>91872.753843921411</v>
      </c>
      <c r="T32" s="28">
        <f t="shared" si="12"/>
        <v>15184.261134501019</v>
      </c>
      <c r="U32" s="28">
        <f t="shared" si="13"/>
        <v>0</v>
      </c>
      <c r="V32" s="28"/>
      <c r="W32" s="28"/>
      <c r="X32" s="5">
        <v>2005</v>
      </c>
      <c r="Y32" s="24">
        <f t="shared" si="0"/>
        <v>432827.65293472155</v>
      </c>
      <c r="Z32" s="24">
        <f t="shared" si="1"/>
        <v>56517.918573949923</v>
      </c>
      <c r="AA32" s="24">
        <f t="shared" si="2"/>
        <v>70000</v>
      </c>
      <c r="AC32" s="5">
        <v>2005</v>
      </c>
      <c r="AD32" s="24">
        <f t="shared" si="3"/>
        <v>77378.255202552158</v>
      </c>
      <c r="AE32" s="24">
        <f t="shared" si="4"/>
        <v>12231.447001674855</v>
      </c>
      <c r="AF32" s="24">
        <f t="shared" si="5"/>
        <v>0</v>
      </c>
      <c r="AH32" s="5">
        <v>2005</v>
      </c>
      <c r="AI32" s="24">
        <f t="shared" si="6"/>
        <v>76286.311810063751</v>
      </c>
      <c r="AJ32" s="24">
        <f t="shared" si="7"/>
        <v>11892.399005798556</v>
      </c>
      <c r="AK32" s="24">
        <f t="shared" si="8"/>
        <v>0</v>
      </c>
      <c r="AL32" s="24">
        <f t="shared" si="14"/>
        <v>88178.710815862301</v>
      </c>
      <c r="AM32" s="24"/>
      <c r="AN32" s="5">
        <v>2005</v>
      </c>
      <c r="AO32" s="24">
        <f t="shared" si="18"/>
        <v>419574.71495535073</v>
      </c>
      <c r="AP32" s="24">
        <f t="shared" si="19"/>
        <v>53515.795526093498</v>
      </c>
      <c r="AQ32" s="24">
        <f t="shared" si="20"/>
        <v>180074.2552265368</v>
      </c>
      <c r="AR32" s="24">
        <f t="shared" si="10"/>
        <v>653164.76570798107</v>
      </c>
      <c r="AS32" s="24"/>
      <c r="AT32" s="5">
        <v>2005</v>
      </c>
      <c r="AU32" s="24">
        <f t="shared" si="21"/>
        <v>464269.53121531301</v>
      </c>
      <c r="AV32" s="24">
        <f t="shared" si="22"/>
        <v>61157.235008374271</v>
      </c>
      <c r="AW32" s="24">
        <f t="shared" si="23"/>
        <v>70000</v>
      </c>
      <c r="AX32" s="24">
        <f t="shared" si="24"/>
        <v>595426.76622368733</v>
      </c>
      <c r="AY32" s="24"/>
      <c r="AZ32" s="24">
        <v>118755</v>
      </c>
      <c r="BA32" s="24">
        <f t="shared" si="25"/>
        <v>30576.289184137699</v>
      </c>
      <c r="BB32" s="24">
        <v>5337.5</v>
      </c>
      <c r="BC32" s="24"/>
      <c r="BD32" s="5">
        <v>2005</v>
      </c>
      <c r="BE32" s="29">
        <v>3.3927470000000001E-2</v>
      </c>
      <c r="BF32" s="29">
        <f t="shared" si="26"/>
        <v>-2.1367602151485587E-2</v>
      </c>
      <c r="BG32" s="29">
        <f t="shared" si="62"/>
        <v>-3.0327559037068297E-2</v>
      </c>
      <c r="BH32" s="29">
        <f t="shared" si="62"/>
        <v>0.23785536080612624</v>
      </c>
      <c r="BI32" s="26"/>
      <c r="BJ32" s="123">
        <v>2005</v>
      </c>
      <c r="BK32" s="133">
        <f t="shared" si="28"/>
        <v>0.10253311946982456</v>
      </c>
      <c r="BL32" s="134">
        <f t="shared" si="29"/>
        <v>135030.47198095047</v>
      </c>
      <c r="BM32" s="134">
        <f t="shared" si="30"/>
        <v>20065.406829548425</v>
      </c>
      <c r="BN32" s="134">
        <f t="shared" si="31"/>
        <v>-22440.250114921459</v>
      </c>
      <c r="BO32" s="135">
        <f t="shared" si="45"/>
        <v>132655.62869557744</v>
      </c>
      <c r="BP32" s="136">
        <f t="shared" si="46"/>
        <v>1.0179023182711899</v>
      </c>
      <c r="BQ32" s="136">
        <f t="shared" si="47"/>
        <v>0.15125937004599474</v>
      </c>
      <c r="BR32" s="136">
        <f t="shared" si="48"/>
        <v>-0.16916168831718473</v>
      </c>
      <c r="BS32" s="136">
        <f t="shared" si="32"/>
        <v>1</v>
      </c>
      <c r="BT32" s="136"/>
      <c r="BU32" s="137">
        <f t="shared" si="52"/>
        <v>1.0390356544952404</v>
      </c>
      <c r="BV32" s="137">
        <f t="shared" si="53"/>
        <v>1.0424745962879898</v>
      </c>
      <c r="BW32" s="137">
        <f t="shared" si="54"/>
        <v>1.0407537049892031</v>
      </c>
      <c r="BX32" s="78">
        <v>2005</v>
      </c>
      <c r="BY32" s="97">
        <f t="shared" si="33"/>
        <v>6.0143021233683612E-2</v>
      </c>
      <c r="BZ32" s="87">
        <f t="shared" si="34"/>
        <v>106709.28923847138</v>
      </c>
      <c r="CA32" s="87">
        <f t="shared" si="35"/>
        <v>15972.927652635424</v>
      </c>
      <c r="CB32" s="87">
        <f t="shared" si="36"/>
        <v>9973.4118044706138</v>
      </c>
      <c r="CC32" s="88">
        <f t="shared" si="49"/>
        <v>132655.62869557741</v>
      </c>
      <c r="CD32" s="86">
        <f t="shared" si="37"/>
        <v>0.80440830357339332</v>
      </c>
      <c r="CE32" s="86">
        <f t="shared" si="37"/>
        <v>0.12040897027664491</v>
      </c>
      <c r="CF32" s="86">
        <f t="shared" si="37"/>
        <v>7.5182726149961826E-2</v>
      </c>
      <c r="CG32" s="86">
        <f t="shared" si="38"/>
        <v>1</v>
      </c>
      <c r="CH32" s="86"/>
      <c r="CI32" s="98">
        <f t="shared" si="55"/>
        <v>1.0336639879179708</v>
      </c>
      <c r="CJ32" s="98">
        <f t="shared" si="56"/>
        <v>1.033318689404586</v>
      </c>
      <c r="CK32" s="98">
        <f t="shared" si="57"/>
        <v>1.0334913242403709</v>
      </c>
      <c r="CL32" s="54">
        <v>2005</v>
      </c>
      <c r="CM32" s="63">
        <f t="shared" si="58"/>
        <v>0.04</v>
      </c>
      <c r="CN32" s="74">
        <f t="shared" si="39"/>
        <v>105301.97248295262</v>
      </c>
      <c r="CO32" s="74">
        <f t="shared" si="40"/>
        <v>16178.524310570585</v>
      </c>
      <c r="CP32" s="74">
        <f t="shared" si="41"/>
        <v>-32714.33513734235</v>
      </c>
      <c r="CQ32" s="75">
        <f t="shared" si="50"/>
        <v>88766.161656180862</v>
      </c>
      <c r="CR32" s="63">
        <f t="shared" si="42"/>
        <v>1.1862850721294014</v>
      </c>
      <c r="CS32" s="63">
        <f t="shared" si="43"/>
        <v>0.18226004153739433</v>
      </c>
      <c r="CT32" s="63">
        <f t="shared" si="44"/>
        <v>-0.36854511366679582</v>
      </c>
      <c r="CU32" s="63">
        <f t="shared" si="51"/>
        <v>0.99999999999999978</v>
      </c>
      <c r="CV32" s="63"/>
      <c r="CW32" s="68">
        <f t="shared" si="59"/>
        <v>1.0418062199236939</v>
      </c>
      <c r="CX32" s="68">
        <f t="shared" si="60"/>
        <v>1.0501974445051214</v>
      </c>
      <c r="CY32" s="68">
        <f t="shared" si="61"/>
        <v>1.0459934176816812</v>
      </c>
      <c r="CZ32" s="30"/>
      <c r="DA32" s="28"/>
    </row>
    <row r="33" spans="1:115" x14ac:dyDescent="0.2">
      <c r="BE33" s="26"/>
      <c r="BJ33" s="121"/>
      <c r="BK33" s="138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78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57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</row>
    <row r="34" spans="1:115" x14ac:dyDescent="0.2">
      <c r="A34" s="5" t="s">
        <v>2</v>
      </c>
      <c r="B34" s="5" t="s">
        <v>10</v>
      </c>
      <c r="C34" s="31">
        <f>(C32/C7)^(1/26)-1</f>
        <v>6.4018671216322431E-2</v>
      </c>
      <c r="D34" s="31">
        <f>(D32/D7)^(1/26)-1</f>
        <v>0.12038555226150915</v>
      </c>
      <c r="E34" s="31"/>
      <c r="F34" s="31">
        <f>(F32/F7)^(1/26)-1</f>
        <v>6.5991291175375055E-2</v>
      </c>
      <c r="H34" s="5" t="s">
        <v>10</v>
      </c>
      <c r="I34" s="31">
        <f>(I32/I7)^(1/26)-1</f>
        <v>-7.4142749438965705E-4</v>
      </c>
      <c r="J34" s="31">
        <f>(J32/J7)^(1/26)-1</f>
        <v>-1.0497755441737255E-2</v>
      </c>
      <c r="K34" s="31">
        <f>(K32/K7)^(1/26)-1</f>
        <v>4.6560650222407185E-2</v>
      </c>
      <c r="L34" s="31"/>
      <c r="N34" s="31"/>
      <c r="O34" s="31"/>
      <c r="P34" s="31"/>
      <c r="R34" s="5" t="s">
        <v>10</v>
      </c>
      <c r="S34" s="31">
        <f>(S32/S7)^(1/26)-1</f>
        <v>6.4808149254429903E-2</v>
      </c>
      <c r="T34" s="31">
        <f>(T32/T7)^(1/26)-1</f>
        <v>0.13227186539801727</v>
      </c>
      <c r="U34" s="31"/>
      <c r="V34" s="31"/>
      <c r="W34" s="31"/>
      <c r="X34" s="5" t="s">
        <v>10</v>
      </c>
      <c r="Y34" s="31">
        <f>(Y32/Y7)^(1/26)-1</f>
        <v>6.6535270683195202E-2</v>
      </c>
      <c r="Z34" s="31">
        <f>(Z32/Z7)^(1/26)-1</f>
        <v>0.13742473078257911</v>
      </c>
      <c r="AA34" s="31">
        <f>(AA32/AA7)^(1/26)-1</f>
        <v>0</v>
      </c>
      <c r="AC34" s="5" t="s">
        <v>10</v>
      </c>
      <c r="AD34" s="31">
        <f>(AD32/AD7)^(1/26)-1</f>
        <v>6.6745444978065116E-2</v>
      </c>
      <c r="AE34" s="31">
        <f>(AE32/AE7)^(1/26)-1</f>
        <v>0.1382840780955068</v>
      </c>
      <c r="AF34" s="31"/>
      <c r="AH34" s="5" t="s">
        <v>10</v>
      </c>
      <c r="AI34" s="31">
        <f>(AI32/AI7)^(1/26)-1</f>
        <v>6.5954530575643489E-2</v>
      </c>
      <c r="AJ34" s="31">
        <f>(AJ32/AJ7)^(1/26)-1</f>
        <v>0.12633465022043699</v>
      </c>
      <c r="AK34" s="31"/>
      <c r="AL34" s="31">
        <f>(AL32/AL7)^(1/26)-1</f>
        <v>7.0405398256002893E-2</v>
      </c>
      <c r="AM34" s="31"/>
      <c r="AO34" s="31"/>
      <c r="AP34" s="31"/>
      <c r="AQ34" s="31"/>
      <c r="AR34" s="31"/>
      <c r="AS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 t="s">
        <v>53</v>
      </c>
      <c r="BE34" s="31">
        <f>AVERAGE(BE14:BE32)</f>
        <v>3.0912581578947367E-2</v>
      </c>
      <c r="BF34" s="31">
        <f>AVERAGE(BF14:BF32)</f>
        <v>-3.4869440719320209E-2</v>
      </c>
      <c r="BG34" s="31">
        <f>AVERAGE(BG14:BG32)</f>
        <v>-4.270016832253283E-2</v>
      </c>
      <c r="BH34" s="31">
        <f>AVERAGE(BH14:BH32)</f>
        <v>5.2155899505074356E-2</v>
      </c>
      <c r="BI34" s="31"/>
      <c r="BJ34" s="139" t="s">
        <v>31</v>
      </c>
      <c r="BK34" s="140"/>
      <c r="BL34" s="141"/>
      <c r="BM34" s="141"/>
      <c r="BN34" s="141"/>
      <c r="BO34" s="141"/>
      <c r="BP34" s="141"/>
      <c r="BQ34" s="141"/>
      <c r="BR34" s="141"/>
      <c r="BS34" s="141"/>
      <c r="BT34" s="137" t="s">
        <v>53</v>
      </c>
      <c r="BU34" s="141">
        <f>PRODUCT(BU15:BU32)^(1/18)-1</f>
        <v>6.7597126455282597E-2</v>
      </c>
      <c r="BV34" s="141">
        <f>PRODUCT(BV15:BV32)^(1/18)-1</f>
        <v>6.8387407526694366E-2</v>
      </c>
      <c r="BW34" s="141">
        <f>PRODUCT(BW15:BW32)^(1/18)-1</f>
        <v>6.7992193893058328E-2</v>
      </c>
      <c r="BX34" s="92"/>
      <c r="BY34" s="92"/>
      <c r="BZ34" s="92"/>
      <c r="CA34" s="92"/>
      <c r="CB34" s="92"/>
      <c r="CC34" s="92"/>
      <c r="CD34" s="92"/>
      <c r="CE34" s="92"/>
      <c r="CF34" s="92"/>
      <c r="CG34" s="92"/>
      <c r="CH34" s="98" t="s">
        <v>53</v>
      </c>
      <c r="CI34" s="92">
        <f>PRODUCT(CI15:CI32)^(1/18)-1</f>
        <v>6.5870388200689689E-2</v>
      </c>
      <c r="CJ34" s="92">
        <f>PRODUCT(CJ15:CJ32)^(1/18)-1</f>
        <v>6.5712014818376963E-2</v>
      </c>
      <c r="CK34" s="92">
        <f>PRODUCT(CK15:CK32)^(1/18)-1</f>
        <v>6.5791198567807019E-2</v>
      </c>
      <c r="CL34" s="76"/>
      <c r="CM34" s="76"/>
      <c r="CN34" s="57"/>
      <c r="CO34" s="57"/>
      <c r="CP34" s="57"/>
      <c r="CQ34" s="57"/>
      <c r="CR34" s="57"/>
      <c r="CS34" s="57"/>
      <c r="CT34" s="57"/>
      <c r="CU34" s="57"/>
      <c r="CV34" s="68" t="s">
        <v>53</v>
      </c>
      <c r="CW34" s="67">
        <f>PRODUCT(CW15:CW32)^(1/18)-1</f>
        <v>6.6192523213040033E-2</v>
      </c>
      <c r="CX34" s="67">
        <f>PRODUCT(CX15:CX32)^(1/18)-1</f>
        <v>6.7236825836181735E-2</v>
      </c>
      <c r="CY34" s="67">
        <f>PRODUCT(CY15:CY32)^(1/18)-1</f>
        <v>6.6714546729421231E-2</v>
      </c>
      <c r="CZ34" s="4"/>
      <c r="DA34" s="4"/>
    </row>
    <row r="35" spans="1:115" x14ac:dyDescent="0.2">
      <c r="BJ35" s="32"/>
      <c r="BK35" s="33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CL35" s="37"/>
      <c r="CM35" s="37"/>
      <c r="CN35" s="4"/>
      <c r="CO35" s="4"/>
      <c r="CP35" s="4"/>
      <c r="CQ35" s="4"/>
      <c r="CR35" s="4"/>
      <c r="CS35" s="4"/>
      <c r="CT35" s="4"/>
      <c r="CU35" s="4"/>
      <c r="CV35" s="4"/>
      <c r="CY35" s="4"/>
      <c r="CZ35" s="4"/>
      <c r="DA35" s="4"/>
    </row>
    <row r="36" spans="1:115" x14ac:dyDescent="0.2">
      <c r="CL36" s="37"/>
      <c r="CM36" s="37"/>
      <c r="CN36" s="4"/>
      <c r="CO36" s="4"/>
      <c r="CP36" s="4"/>
      <c r="CQ36" s="4"/>
      <c r="CR36" s="4"/>
      <c r="CS36" s="4"/>
      <c r="CT36" s="4"/>
      <c r="CU36" s="4"/>
      <c r="CV36" s="4"/>
      <c r="CY36" s="4"/>
      <c r="CZ36" s="4"/>
      <c r="DA36" s="4"/>
    </row>
    <row r="37" spans="1:115" x14ac:dyDescent="0.2">
      <c r="CL37" s="37"/>
      <c r="CM37" s="37"/>
      <c r="CN37" s="4"/>
      <c r="CO37" s="4"/>
      <c r="CP37" s="4"/>
      <c r="CQ37" s="4"/>
      <c r="CR37" s="4"/>
      <c r="CS37" s="4"/>
      <c r="CT37" s="4"/>
      <c r="CU37" s="4"/>
      <c r="CV37" s="4"/>
      <c r="CY37" s="4"/>
      <c r="CZ37" s="4"/>
      <c r="DA37" s="4"/>
    </row>
    <row r="38" spans="1:115" x14ac:dyDescent="0.2">
      <c r="CL38" s="37"/>
      <c r="CM38" s="37"/>
      <c r="CN38" s="4"/>
      <c r="CO38" s="4"/>
      <c r="CP38" s="4"/>
      <c r="CQ38" s="4"/>
      <c r="CR38" s="4"/>
      <c r="CS38" s="4"/>
      <c r="CT38" s="4"/>
      <c r="CU38" s="4"/>
      <c r="CV38" s="4"/>
      <c r="CY38" s="4"/>
      <c r="CZ38" s="4"/>
      <c r="DA38" s="4"/>
    </row>
    <row r="39" spans="1:115" x14ac:dyDescent="0.2">
      <c r="CL39" s="37"/>
      <c r="CM39" s="37"/>
      <c r="CN39" s="4"/>
      <c r="CO39" s="4"/>
      <c r="CP39" s="4"/>
      <c r="CQ39" s="4"/>
      <c r="CR39" s="4"/>
      <c r="CS39" s="4"/>
      <c r="CT39" s="4"/>
      <c r="CU39" s="4"/>
      <c r="CV39" s="4"/>
      <c r="CY39" s="4"/>
      <c r="CZ39" s="4"/>
      <c r="DA39" s="4"/>
    </row>
    <row r="40" spans="1:115" x14ac:dyDescent="0.2"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Y40" s="4"/>
      <c r="CZ40" s="4"/>
      <c r="DA40" s="4"/>
    </row>
    <row r="41" spans="1:115" x14ac:dyDescent="0.2"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Y41" s="4"/>
      <c r="CZ41" s="4"/>
      <c r="DA41" s="4"/>
    </row>
    <row r="42" spans="1:115" x14ac:dyDescent="0.2">
      <c r="CL42" s="38"/>
      <c r="CM42" s="38"/>
      <c r="CN42" s="38"/>
      <c r="CO42" s="38"/>
      <c r="CP42" s="38"/>
      <c r="CQ42" s="38"/>
      <c r="CR42" s="4"/>
      <c r="CS42" s="4"/>
      <c r="CT42" s="4"/>
      <c r="CU42" s="4"/>
      <c r="CV42" s="4"/>
      <c r="CY42" s="4"/>
      <c r="CZ42" s="4"/>
      <c r="DA42" s="4"/>
    </row>
    <row r="43" spans="1:115" x14ac:dyDescent="0.2">
      <c r="CL43" s="37"/>
      <c r="CM43" s="37"/>
      <c r="CN43" s="37"/>
      <c r="CO43" s="37"/>
      <c r="CP43" s="37"/>
      <c r="CQ43" s="37"/>
      <c r="CR43" s="4"/>
      <c r="CS43" s="4"/>
      <c r="CT43" s="4"/>
      <c r="CU43" s="4"/>
      <c r="CV43" s="4"/>
      <c r="CY43" s="4"/>
      <c r="CZ43" s="4"/>
      <c r="DA43" s="4"/>
    </row>
    <row r="44" spans="1:115" x14ac:dyDescent="0.2">
      <c r="CL44" s="37"/>
      <c r="CM44" s="37"/>
      <c r="CN44" s="37"/>
      <c r="CO44" s="37"/>
      <c r="CP44" s="37"/>
      <c r="CQ44" s="37"/>
      <c r="CR44" s="4"/>
      <c r="CS44" s="4"/>
      <c r="CT44" s="4"/>
      <c r="CU44" s="4"/>
      <c r="CV44" s="4"/>
      <c r="CY44" s="4"/>
      <c r="CZ44" s="4"/>
      <c r="DA44" s="4"/>
    </row>
    <row r="45" spans="1:115" x14ac:dyDescent="0.2">
      <c r="CL45" s="37"/>
      <c r="CM45" s="37"/>
      <c r="CN45" s="37"/>
      <c r="CO45" s="37"/>
      <c r="CP45" s="37"/>
      <c r="CQ45" s="37"/>
      <c r="CR45" s="4"/>
      <c r="CS45" s="4"/>
      <c r="CT45" s="4"/>
      <c r="CU45" s="4"/>
      <c r="CV45" s="4"/>
      <c r="CY45" s="4"/>
      <c r="CZ45" s="4"/>
      <c r="DA45" s="4"/>
    </row>
    <row r="46" spans="1:115" x14ac:dyDescent="0.2"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Y46" s="4"/>
      <c r="CZ46" s="4"/>
      <c r="DA46" s="4"/>
    </row>
    <row r="47" spans="1:115" x14ac:dyDescent="0.2">
      <c r="CL47" s="38"/>
      <c r="CM47" s="38"/>
      <c r="CN47" s="38"/>
      <c r="CO47" s="38"/>
      <c r="CP47" s="38"/>
      <c r="CQ47" s="38"/>
      <c r="CR47" s="38"/>
      <c r="CS47" s="38"/>
      <c r="CT47" s="38"/>
      <c r="CU47" s="4"/>
      <c r="CV47" s="4"/>
      <c r="CY47" s="4"/>
      <c r="CZ47" s="4"/>
      <c r="DA47" s="4"/>
    </row>
    <row r="48" spans="1:115" x14ac:dyDescent="0.2">
      <c r="CL48" s="37"/>
      <c r="CM48" s="37"/>
      <c r="CN48" s="37"/>
      <c r="CO48" s="37"/>
      <c r="CP48" s="37"/>
      <c r="CQ48" s="37"/>
      <c r="CR48" s="37"/>
      <c r="CS48" s="37"/>
      <c r="CT48" s="37"/>
      <c r="CU48" s="4"/>
      <c r="CV48" s="4"/>
      <c r="CY48" s="4"/>
      <c r="CZ48" s="4"/>
      <c r="DA48" s="4"/>
    </row>
    <row r="49" spans="90:105" x14ac:dyDescent="0.2">
      <c r="CL49" s="37"/>
      <c r="CM49" s="37"/>
      <c r="CN49" s="37"/>
      <c r="CO49" s="37"/>
      <c r="CP49" s="37"/>
      <c r="CQ49" s="37"/>
      <c r="CR49" s="37"/>
      <c r="CS49" s="37"/>
      <c r="CT49" s="37"/>
      <c r="CU49" s="4"/>
      <c r="CV49" s="4"/>
      <c r="CY49" s="4"/>
      <c r="CZ49" s="4"/>
      <c r="DA49" s="4"/>
    </row>
    <row r="50" spans="90:105" x14ac:dyDescent="0.2"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Y50" s="4"/>
      <c r="CZ50" s="4"/>
      <c r="DA50" s="4"/>
    </row>
    <row r="51" spans="90:105" x14ac:dyDescent="0.2"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Y51" s="4"/>
      <c r="CZ51" s="4"/>
      <c r="DA51" s="4"/>
    </row>
    <row r="52" spans="90:105" x14ac:dyDescent="0.2"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Y52" s="4"/>
      <c r="CZ52" s="4"/>
      <c r="DA52" s="4"/>
    </row>
    <row r="53" spans="90:105" x14ac:dyDescent="0.2"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Y53" s="4"/>
      <c r="CZ53" s="4"/>
      <c r="DA53" s="4"/>
    </row>
    <row r="54" spans="90:105" x14ac:dyDescent="0.2"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Y54" s="4"/>
      <c r="CZ54" s="4"/>
      <c r="DA54" s="4"/>
    </row>
    <row r="55" spans="90:105" x14ac:dyDescent="0.2">
      <c r="CL55" s="38"/>
      <c r="CM55" s="38"/>
      <c r="CN55" s="38"/>
      <c r="CO55" s="4"/>
      <c r="CP55" s="4"/>
      <c r="CQ55" s="4"/>
      <c r="CR55" s="4"/>
      <c r="CS55" s="4"/>
      <c r="CT55" s="4"/>
      <c r="CU55" s="4"/>
      <c r="CV55" s="4"/>
      <c r="CY55" s="4"/>
      <c r="CZ55" s="4"/>
      <c r="DA55" s="4"/>
    </row>
    <row r="56" spans="90:105" x14ac:dyDescent="0.2">
      <c r="CL56" s="37"/>
      <c r="CM56" s="37"/>
      <c r="CN56" s="37"/>
      <c r="CO56" s="4"/>
      <c r="CP56" s="4"/>
      <c r="CQ56" s="4"/>
      <c r="CR56" s="4"/>
      <c r="CS56" s="4"/>
      <c r="CT56" s="4"/>
      <c r="CU56" s="4"/>
      <c r="CV56" s="4"/>
      <c r="CY56" s="4"/>
      <c r="CZ56" s="4"/>
      <c r="DA56" s="4"/>
    </row>
    <row r="57" spans="90:105" x14ac:dyDescent="0.2">
      <c r="CL57" s="37"/>
      <c r="CM57" s="37"/>
      <c r="CN57" s="37"/>
      <c r="CO57" s="4"/>
      <c r="CP57" s="4"/>
      <c r="CQ57" s="4"/>
      <c r="CR57" s="4"/>
      <c r="CS57" s="4"/>
      <c r="CT57" s="4"/>
      <c r="CU57" s="4"/>
      <c r="CV57" s="4"/>
      <c r="CY57" s="4"/>
      <c r="CZ57" s="4"/>
      <c r="DA57" s="4"/>
    </row>
    <row r="58" spans="90:105" x14ac:dyDescent="0.2">
      <c r="CL58" s="37"/>
      <c r="CM58" s="37"/>
      <c r="CN58" s="37"/>
      <c r="CO58" s="4"/>
      <c r="CP58" s="4"/>
      <c r="CQ58" s="4"/>
      <c r="CR58" s="4"/>
      <c r="CS58" s="4"/>
      <c r="CT58" s="4"/>
      <c r="CU58" s="4"/>
      <c r="CV58" s="4"/>
      <c r="CY58" s="4"/>
      <c r="CZ58" s="4"/>
      <c r="DA58" s="4"/>
    </row>
    <row r="59" spans="90:105" x14ac:dyDescent="0.2">
      <c r="CL59" s="37"/>
      <c r="CM59" s="37"/>
      <c r="CN59" s="37"/>
      <c r="CO59" s="4"/>
      <c r="CP59" s="4"/>
      <c r="CQ59" s="4"/>
      <c r="CR59" s="4"/>
      <c r="CS59" s="4"/>
      <c r="CT59" s="4"/>
      <c r="CU59" s="4"/>
      <c r="CV59" s="4"/>
      <c r="CY59" s="4"/>
      <c r="CZ59" s="4"/>
      <c r="DA59" s="4"/>
    </row>
    <row r="60" spans="90:105" x14ac:dyDescent="0.2">
      <c r="CL60" s="37"/>
      <c r="CM60" s="37"/>
      <c r="CN60" s="37"/>
      <c r="CO60" s="4"/>
      <c r="CP60" s="4"/>
      <c r="CQ60" s="4"/>
      <c r="CR60" s="4"/>
      <c r="CS60" s="4"/>
      <c r="CT60" s="4"/>
      <c r="CU60" s="4"/>
      <c r="CV60" s="4"/>
      <c r="CY60" s="4"/>
      <c r="CZ60" s="4"/>
      <c r="DA60" s="4"/>
    </row>
    <row r="61" spans="90:105" x14ac:dyDescent="0.2">
      <c r="CL61" s="37"/>
      <c r="CM61" s="37"/>
      <c r="CN61" s="37"/>
      <c r="CO61" s="4"/>
      <c r="CP61" s="4"/>
      <c r="CQ61" s="4"/>
      <c r="CR61" s="4"/>
      <c r="CS61" s="4"/>
      <c r="CT61" s="4"/>
      <c r="CU61" s="4"/>
      <c r="CV61" s="4"/>
      <c r="CY61" s="4"/>
      <c r="CZ61" s="4"/>
      <c r="DA61" s="4"/>
    </row>
    <row r="62" spans="90:105" x14ac:dyDescent="0.2">
      <c r="CL62" s="37"/>
      <c r="CM62" s="37"/>
      <c r="CN62" s="37"/>
      <c r="CO62" s="4"/>
      <c r="CP62" s="4"/>
      <c r="CQ62" s="4"/>
      <c r="CR62" s="4"/>
      <c r="CS62" s="4"/>
      <c r="CT62" s="4"/>
      <c r="CU62" s="4"/>
      <c r="CV62" s="4"/>
      <c r="CY62" s="4"/>
      <c r="CZ62" s="4"/>
      <c r="DA62" s="4"/>
    </row>
    <row r="63" spans="90:105" x14ac:dyDescent="0.2">
      <c r="CL63" s="37"/>
      <c r="CM63" s="37"/>
      <c r="CN63" s="37"/>
      <c r="CO63" s="4"/>
      <c r="CP63" s="4"/>
      <c r="CQ63" s="4"/>
      <c r="CR63" s="4"/>
      <c r="CS63" s="4"/>
      <c r="CT63" s="4"/>
      <c r="CU63" s="4"/>
      <c r="CV63" s="4"/>
      <c r="CY63" s="4"/>
      <c r="CZ63" s="4"/>
      <c r="DA63" s="4"/>
    </row>
    <row r="64" spans="90:105" x14ac:dyDescent="0.2">
      <c r="CL64" s="37"/>
      <c r="CM64" s="37"/>
      <c r="CN64" s="37"/>
      <c r="CO64" s="4"/>
      <c r="CP64" s="4"/>
      <c r="CQ64" s="4"/>
      <c r="CR64" s="4"/>
      <c r="CS64" s="4"/>
      <c r="CT64" s="4"/>
      <c r="CU64" s="4"/>
      <c r="CV64" s="4"/>
      <c r="CY64" s="4"/>
      <c r="CZ64" s="4"/>
      <c r="DA64" s="4"/>
    </row>
    <row r="65" spans="90:105" x14ac:dyDescent="0.2">
      <c r="CL65" s="37"/>
      <c r="CM65" s="37"/>
      <c r="CN65" s="37"/>
      <c r="CO65" s="4"/>
      <c r="CP65" s="4"/>
      <c r="CQ65" s="4"/>
      <c r="CR65" s="4"/>
      <c r="CS65" s="4"/>
      <c r="CT65" s="4"/>
      <c r="CU65" s="4"/>
      <c r="CV65" s="4"/>
      <c r="CY65" s="4"/>
      <c r="CZ65" s="4"/>
      <c r="DA65" s="4"/>
    </row>
    <row r="66" spans="90:105" x14ac:dyDescent="0.2">
      <c r="CL66" s="37"/>
      <c r="CM66" s="37"/>
      <c r="CN66" s="37"/>
      <c r="CO66" s="4"/>
      <c r="CP66" s="4"/>
      <c r="CQ66" s="4"/>
      <c r="CR66" s="4"/>
      <c r="CS66" s="4"/>
      <c r="CT66" s="4"/>
      <c r="CU66" s="4"/>
      <c r="CV66" s="4"/>
      <c r="CY66" s="4"/>
      <c r="CZ66" s="4"/>
      <c r="DA66" s="4"/>
    </row>
    <row r="67" spans="90:105" x14ac:dyDescent="0.2">
      <c r="CL67" s="37"/>
      <c r="CM67" s="37"/>
      <c r="CN67" s="37"/>
      <c r="CO67" s="4"/>
      <c r="CP67" s="4"/>
      <c r="CQ67" s="4"/>
      <c r="CR67" s="4"/>
      <c r="CS67" s="4"/>
      <c r="CT67" s="4"/>
      <c r="CU67" s="4"/>
      <c r="CV67" s="4"/>
      <c r="CY67" s="4"/>
      <c r="CZ67" s="4"/>
      <c r="DA67" s="4"/>
    </row>
    <row r="68" spans="90:105" x14ac:dyDescent="0.2">
      <c r="CL68" s="37"/>
      <c r="CM68" s="37"/>
      <c r="CN68" s="37"/>
      <c r="CO68" s="4"/>
      <c r="CP68" s="4"/>
      <c r="CQ68" s="4"/>
      <c r="CR68" s="4"/>
      <c r="CS68" s="4"/>
      <c r="CT68" s="4"/>
      <c r="CU68" s="4"/>
      <c r="CV68" s="4"/>
      <c r="CY68" s="4"/>
      <c r="CZ68" s="4"/>
      <c r="DA68" s="4"/>
    </row>
    <row r="69" spans="90:105" x14ac:dyDescent="0.2">
      <c r="CL69" s="37"/>
      <c r="CM69" s="37"/>
      <c r="CN69" s="37"/>
      <c r="CO69" s="4"/>
      <c r="CP69" s="4"/>
      <c r="CQ69" s="4"/>
      <c r="CR69" s="4"/>
      <c r="CS69" s="4"/>
      <c r="CT69" s="4"/>
      <c r="CU69" s="4"/>
      <c r="CV69" s="4"/>
      <c r="CY69" s="4"/>
      <c r="CZ69" s="4"/>
      <c r="DA69" s="4"/>
    </row>
    <row r="70" spans="90:105" x14ac:dyDescent="0.2">
      <c r="CL70" s="37"/>
      <c r="CM70" s="37"/>
      <c r="CN70" s="37"/>
      <c r="CO70" s="4"/>
      <c r="CP70" s="4"/>
      <c r="CQ70" s="4"/>
      <c r="CR70" s="4"/>
      <c r="CS70" s="4"/>
      <c r="CT70" s="4"/>
      <c r="CU70" s="4"/>
      <c r="CV70" s="4"/>
      <c r="CY70" s="4"/>
      <c r="CZ70" s="4"/>
      <c r="DA70" s="4"/>
    </row>
    <row r="71" spans="90:105" x14ac:dyDescent="0.2">
      <c r="CL71" s="37"/>
      <c r="CM71" s="37"/>
      <c r="CN71" s="37"/>
      <c r="CO71" s="4"/>
      <c r="CP71" s="4"/>
      <c r="CQ71" s="4"/>
      <c r="CR71" s="4"/>
      <c r="CS71" s="4"/>
      <c r="CT71" s="4"/>
      <c r="CU71" s="4"/>
      <c r="CV71" s="4"/>
      <c r="CY71" s="4"/>
      <c r="CZ71" s="4"/>
      <c r="DA71" s="4"/>
    </row>
    <row r="72" spans="90:105" x14ac:dyDescent="0.2">
      <c r="CL72" s="37"/>
      <c r="CM72" s="37"/>
      <c r="CN72" s="37"/>
      <c r="CO72" s="4"/>
      <c r="CP72" s="4"/>
      <c r="CQ72" s="4"/>
      <c r="CR72" s="4"/>
      <c r="CS72" s="4"/>
      <c r="CT72" s="4"/>
      <c r="CU72" s="4"/>
      <c r="CV72" s="4"/>
      <c r="CY72" s="4"/>
      <c r="CZ72" s="4"/>
      <c r="DA72" s="4"/>
    </row>
    <row r="73" spans="90:105" x14ac:dyDescent="0.2">
      <c r="CL73" s="37"/>
      <c r="CM73" s="37"/>
      <c r="CN73" s="37"/>
      <c r="CO73" s="4"/>
      <c r="CP73" s="4"/>
      <c r="CQ73" s="4"/>
      <c r="CR73" s="4"/>
      <c r="CS73" s="4"/>
      <c r="CT73" s="4"/>
      <c r="CU73" s="4"/>
      <c r="CV73" s="4"/>
      <c r="CY73" s="4"/>
      <c r="CZ73" s="4"/>
      <c r="DA73" s="4"/>
    </row>
    <row r="74" spans="90:105" x14ac:dyDescent="0.2">
      <c r="CL74" s="37"/>
      <c r="CM74" s="37"/>
      <c r="CN74" s="37"/>
      <c r="CO74" s="4"/>
      <c r="CP74" s="4"/>
      <c r="CQ74" s="4"/>
      <c r="CR74" s="4"/>
      <c r="CS74" s="4"/>
      <c r="CT74" s="4"/>
      <c r="CU74" s="4"/>
      <c r="CV74" s="4"/>
      <c r="CY74" s="4"/>
      <c r="CZ74" s="4"/>
      <c r="DA74" s="4"/>
    </row>
    <row r="75" spans="90:105" x14ac:dyDescent="0.2"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Y75" s="4"/>
      <c r="CZ75" s="4"/>
      <c r="DA75" s="4"/>
    </row>
    <row r="76" spans="90:105" x14ac:dyDescent="0.2"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Y76" s="4"/>
      <c r="CZ76" s="4"/>
      <c r="DA76" s="4"/>
    </row>
    <row r="77" spans="90:105" x14ac:dyDescent="0.2"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Y77" s="4"/>
      <c r="CZ77" s="4"/>
      <c r="DA77" s="4"/>
    </row>
    <row r="78" spans="90:105" x14ac:dyDescent="0.2"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Y78" s="4"/>
      <c r="CZ78" s="4"/>
      <c r="DA78" s="4"/>
    </row>
    <row r="79" spans="90:105" x14ac:dyDescent="0.2"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Y79" s="4"/>
      <c r="CZ79" s="4"/>
      <c r="DA79" s="4"/>
    </row>
    <row r="80" spans="90:105" x14ac:dyDescent="0.2"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Y80" s="4"/>
      <c r="CZ80" s="4"/>
      <c r="DA80" s="4"/>
    </row>
    <row r="81" spans="90:105" x14ac:dyDescent="0.2"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Y81" s="4"/>
      <c r="CZ81" s="4"/>
      <c r="DA81" s="4"/>
    </row>
    <row r="82" spans="90:105" x14ac:dyDescent="0.2"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Y82" s="4"/>
      <c r="CZ82" s="4"/>
      <c r="DA82" s="4"/>
    </row>
    <row r="83" spans="90:105" x14ac:dyDescent="0.2"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Y83" s="4"/>
      <c r="CZ83" s="4"/>
      <c r="DA83" s="4"/>
    </row>
    <row r="84" spans="90:105" x14ac:dyDescent="0.2"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Y84" s="4"/>
      <c r="CZ84" s="4"/>
      <c r="DA84" s="4"/>
    </row>
    <row r="85" spans="90:105" x14ac:dyDescent="0.2"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Y85" s="4"/>
      <c r="CZ85" s="4"/>
      <c r="DA85" s="4"/>
    </row>
    <row r="86" spans="90:105" x14ac:dyDescent="0.2"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Y86" s="4"/>
      <c r="CZ86" s="4"/>
      <c r="DA86" s="4"/>
    </row>
    <row r="87" spans="90:105" x14ac:dyDescent="0.2"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Y87" s="4"/>
      <c r="CZ87" s="4"/>
      <c r="DA87" s="4"/>
    </row>
    <row r="88" spans="90:105" x14ac:dyDescent="0.2"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Y88" s="4"/>
      <c r="CZ88" s="4"/>
      <c r="DA88" s="4"/>
    </row>
    <row r="89" spans="90:105" x14ac:dyDescent="0.2"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Y89" s="4"/>
      <c r="CZ89" s="4"/>
      <c r="DA89" s="4"/>
    </row>
    <row r="90" spans="90:105" x14ac:dyDescent="0.2"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Y90" s="4"/>
      <c r="CZ90" s="4"/>
      <c r="DA90" s="4"/>
    </row>
    <row r="91" spans="90:105" x14ac:dyDescent="0.2"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Y91" s="4"/>
      <c r="CZ91" s="4"/>
      <c r="DA91" s="4"/>
    </row>
    <row r="92" spans="90:105" x14ac:dyDescent="0.2"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Y92" s="4"/>
      <c r="CZ92" s="4"/>
      <c r="DA92" s="4"/>
    </row>
    <row r="93" spans="90:105" x14ac:dyDescent="0.2"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Y93" s="4"/>
      <c r="CZ93" s="4"/>
      <c r="DA93" s="4"/>
    </row>
    <row r="94" spans="90:105" x14ac:dyDescent="0.2"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Y94" s="4"/>
      <c r="CZ94" s="4"/>
      <c r="DA94" s="4"/>
    </row>
    <row r="95" spans="90:105" x14ac:dyDescent="0.2"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Y95" s="4"/>
      <c r="CZ95" s="4"/>
      <c r="DA95" s="4"/>
    </row>
    <row r="96" spans="90:105" x14ac:dyDescent="0.2"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Y96" s="4"/>
      <c r="CZ96" s="4"/>
      <c r="DA96" s="4"/>
    </row>
    <row r="97" spans="90:105" x14ac:dyDescent="0.2"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Y97" s="4"/>
      <c r="CZ97" s="4"/>
      <c r="DA97" s="4"/>
    </row>
    <row r="98" spans="90:105" x14ac:dyDescent="0.2"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Y98" s="4"/>
      <c r="CZ98" s="4"/>
      <c r="DA98" s="4"/>
    </row>
    <row r="99" spans="90:105" x14ac:dyDescent="0.2"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Y99" s="4"/>
      <c r="CZ99" s="4"/>
      <c r="DA99" s="4"/>
    </row>
    <row r="100" spans="90:105" x14ac:dyDescent="0.2"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Y100" s="4"/>
      <c r="CZ100" s="4"/>
      <c r="DA100" s="4"/>
    </row>
    <row r="101" spans="90:105" x14ac:dyDescent="0.2"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Y101" s="4"/>
      <c r="CZ101" s="4"/>
      <c r="DA101" s="4"/>
    </row>
    <row r="102" spans="90:105" x14ac:dyDescent="0.2"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Y102" s="4"/>
      <c r="CZ102" s="4"/>
      <c r="DA102" s="4"/>
    </row>
    <row r="103" spans="90:105" x14ac:dyDescent="0.2"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Y103" s="4"/>
      <c r="CZ103" s="4"/>
      <c r="DA103" s="4"/>
    </row>
    <row r="104" spans="90:105" x14ac:dyDescent="0.2"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Y104" s="4"/>
      <c r="CZ104" s="4"/>
      <c r="DA104" s="4"/>
    </row>
    <row r="105" spans="90:105" x14ac:dyDescent="0.2"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Y105" s="4"/>
      <c r="CZ105" s="4"/>
      <c r="DA105" s="4"/>
    </row>
  </sheetData>
  <mergeCells count="47">
    <mergeCell ref="AC4:AF4"/>
    <mergeCell ref="X4:AA4"/>
    <mergeCell ref="AH4:AL4"/>
    <mergeCell ref="DA1:DE1"/>
    <mergeCell ref="DA4:DB4"/>
    <mergeCell ref="DA3:DB3"/>
    <mergeCell ref="DA2:DB2"/>
    <mergeCell ref="AN4:AR4"/>
    <mergeCell ref="AT4:AX4"/>
    <mergeCell ref="CR3:CU3"/>
    <mergeCell ref="CW2:CY2"/>
    <mergeCell ref="AT3:AX3"/>
    <mergeCell ref="BL3:BO3"/>
    <mergeCell ref="BP2:BS2"/>
    <mergeCell ref="BP3:BS3"/>
    <mergeCell ref="BZ3:CC3"/>
    <mergeCell ref="CR2:CU2"/>
    <mergeCell ref="CD3:CG3"/>
    <mergeCell ref="BJ1:BW1"/>
    <mergeCell ref="AC1:AF1"/>
    <mergeCell ref="X1:AA1"/>
    <mergeCell ref="AH3:AL3"/>
    <mergeCell ref="CD2:CG2"/>
    <mergeCell ref="X3:AA3"/>
    <mergeCell ref="AC3:AF3"/>
    <mergeCell ref="BU2:BW2"/>
    <mergeCell ref="BX1:CK1"/>
    <mergeCell ref="CN3:CQ3"/>
    <mergeCell ref="CL1:CY1"/>
    <mergeCell ref="BL2:BO2"/>
    <mergeCell ref="BZ2:CC2"/>
    <mergeCell ref="CN2:CQ2"/>
    <mergeCell ref="M1:P1"/>
    <mergeCell ref="M3:P3"/>
    <mergeCell ref="H1:K1"/>
    <mergeCell ref="H3:K3"/>
    <mergeCell ref="B1:F1"/>
    <mergeCell ref="B3:F3"/>
    <mergeCell ref="CI2:CK2"/>
    <mergeCell ref="R1:U1"/>
    <mergeCell ref="R3:U3"/>
    <mergeCell ref="BF3:BI3"/>
    <mergeCell ref="AN1:AR1"/>
    <mergeCell ref="AN3:AR3"/>
    <mergeCell ref="AH1:AL1"/>
    <mergeCell ref="BF1:BI1"/>
    <mergeCell ref="AT1:AX1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53" r:id="rId4">
          <objectPr defaultSize="0" autoPict="0" r:id="rId5">
            <anchor moveWithCells="1">
              <from>
                <xdr:col>62</xdr:col>
                <xdr:colOff>28575</xdr:colOff>
                <xdr:row>3</xdr:row>
                <xdr:rowOff>85725</xdr:rowOff>
              </from>
              <to>
                <xdr:col>62</xdr:col>
                <xdr:colOff>2114550</xdr:colOff>
                <xdr:row>3</xdr:row>
                <xdr:rowOff>428625</xdr:rowOff>
              </to>
            </anchor>
          </objectPr>
        </oleObject>
      </mc:Choice>
      <mc:Fallback>
        <oleObject progId="Equation.3" shapeId="2053" r:id="rId4"/>
      </mc:Fallback>
    </mc:AlternateContent>
    <mc:AlternateContent xmlns:mc="http://schemas.openxmlformats.org/markup-compatibility/2006">
      <mc:Choice Requires="x14">
        <oleObject progId="Equation.3" shapeId="2054" r:id="rId6">
          <objectPr defaultSize="0" autoPict="0" r:id="rId7">
            <anchor moveWithCells="1">
              <from>
                <xdr:col>57</xdr:col>
                <xdr:colOff>533400</xdr:colOff>
                <xdr:row>3</xdr:row>
                <xdr:rowOff>114300</xdr:rowOff>
              </from>
              <to>
                <xdr:col>59</xdr:col>
                <xdr:colOff>66675</xdr:colOff>
                <xdr:row>3</xdr:row>
                <xdr:rowOff>495300</xdr:rowOff>
              </to>
            </anchor>
          </objectPr>
        </oleObject>
      </mc:Choice>
      <mc:Fallback>
        <oleObject progId="Equation.3" shapeId="2054" r:id="rId6"/>
      </mc:Fallback>
    </mc:AlternateContent>
    <mc:AlternateContent xmlns:mc="http://schemas.openxmlformats.org/markup-compatibility/2006">
      <mc:Choice Requires="x14">
        <oleObject progId="Equation.3" shapeId="2055" r:id="rId8">
          <objectPr defaultSize="0" autoPict="0" r:id="rId9">
            <anchor moveWithCells="1">
              <from>
                <xdr:col>63</xdr:col>
                <xdr:colOff>76200</xdr:colOff>
                <xdr:row>3</xdr:row>
                <xdr:rowOff>95250</xdr:rowOff>
              </from>
              <to>
                <xdr:col>65</xdr:col>
                <xdr:colOff>523875</xdr:colOff>
                <xdr:row>3</xdr:row>
                <xdr:rowOff>304800</xdr:rowOff>
              </to>
            </anchor>
          </objectPr>
        </oleObject>
      </mc:Choice>
      <mc:Fallback>
        <oleObject progId="Equation.3" shapeId="2055" r:id="rId8"/>
      </mc:Fallback>
    </mc:AlternateContent>
    <mc:AlternateContent xmlns:mc="http://schemas.openxmlformats.org/markup-compatibility/2006">
      <mc:Choice Requires="x14">
        <oleObject progId="Equation.3" shapeId="2059" r:id="rId10">
          <objectPr defaultSize="0" autoPict="0" r:id="rId11">
            <anchor moveWithCells="1">
              <from>
                <xdr:col>67</xdr:col>
                <xdr:colOff>581025</xdr:colOff>
                <xdr:row>3</xdr:row>
                <xdr:rowOff>104775</xdr:rowOff>
              </from>
              <to>
                <xdr:col>68</xdr:col>
                <xdr:colOff>142875</xdr:colOff>
                <xdr:row>3</xdr:row>
                <xdr:rowOff>257175</xdr:rowOff>
              </to>
            </anchor>
          </objectPr>
        </oleObject>
      </mc:Choice>
      <mc:Fallback>
        <oleObject progId="Equation.3" shapeId="2059" r:id="rId10"/>
      </mc:Fallback>
    </mc:AlternateContent>
    <mc:AlternateContent xmlns:mc="http://schemas.openxmlformats.org/markup-compatibility/2006">
      <mc:Choice Requires="x14">
        <oleObject progId="Equation.3" shapeId="2060" r:id="rId12">
          <objectPr defaultSize="0" autoPict="0" r:id="rId13">
            <anchor moveWithCells="1">
              <from>
                <xdr:col>76</xdr:col>
                <xdr:colOff>238125</xdr:colOff>
                <xdr:row>3</xdr:row>
                <xdr:rowOff>95250</xdr:rowOff>
              </from>
              <to>
                <xdr:col>76</xdr:col>
                <xdr:colOff>1809750</xdr:colOff>
                <xdr:row>3</xdr:row>
                <xdr:rowOff>438150</xdr:rowOff>
              </to>
            </anchor>
          </objectPr>
        </oleObject>
      </mc:Choice>
      <mc:Fallback>
        <oleObject progId="Equation.3" shapeId="2060" r:id="rId12"/>
      </mc:Fallback>
    </mc:AlternateContent>
    <mc:AlternateContent xmlns:mc="http://schemas.openxmlformats.org/markup-compatibility/2006">
      <mc:Choice Requires="x14">
        <oleObject progId="Equation.3" shapeId="2061" r:id="rId14">
          <objectPr defaultSize="0" autoPict="0" r:id="rId15">
            <anchor moveWithCells="1">
              <from>
                <xdr:col>77</xdr:col>
                <xdr:colOff>66675</xdr:colOff>
                <xdr:row>3</xdr:row>
                <xdr:rowOff>142875</xdr:rowOff>
              </from>
              <to>
                <xdr:col>79</xdr:col>
                <xdr:colOff>514350</xdr:colOff>
                <xdr:row>3</xdr:row>
                <xdr:rowOff>352425</xdr:rowOff>
              </to>
            </anchor>
          </objectPr>
        </oleObject>
      </mc:Choice>
      <mc:Fallback>
        <oleObject progId="Equation.3" shapeId="2061" r:id="rId14"/>
      </mc:Fallback>
    </mc:AlternateContent>
    <mc:AlternateContent xmlns:mc="http://schemas.openxmlformats.org/markup-compatibility/2006">
      <mc:Choice Requires="x14">
        <oleObject progId="Equation.3" shapeId="2062" r:id="rId16">
          <objectPr defaultSize="0" autoPict="0" r:id="rId11">
            <anchor moveWithCells="1">
              <from>
                <xdr:col>81</xdr:col>
                <xdr:colOff>581025</xdr:colOff>
                <xdr:row>3</xdr:row>
                <xdr:rowOff>104775</xdr:rowOff>
              </from>
              <to>
                <xdr:col>82</xdr:col>
                <xdr:colOff>142875</xdr:colOff>
                <xdr:row>3</xdr:row>
                <xdr:rowOff>257175</xdr:rowOff>
              </to>
            </anchor>
          </objectPr>
        </oleObject>
      </mc:Choice>
      <mc:Fallback>
        <oleObject progId="Equation.3" shapeId="2062" r:id="rId16"/>
      </mc:Fallback>
    </mc:AlternateContent>
    <mc:AlternateContent xmlns:mc="http://schemas.openxmlformats.org/markup-compatibility/2006">
      <mc:Choice Requires="x14">
        <oleObject progId="Equation.3" shapeId="2064" r:id="rId17">
          <objectPr defaultSize="0" autoPict="0" r:id="rId11">
            <anchor moveWithCells="1">
              <from>
                <xdr:col>95</xdr:col>
                <xdr:colOff>581025</xdr:colOff>
                <xdr:row>3</xdr:row>
                <xdr:rowOff>104775</xdr:rowOff>
              </from>
              <to>
                <xdr:col>96</xdr:col>
                <xdr:colOff>285750</xdr:colOff>
                <xdr:row>3</xdr:row>
                <xdr:rowOff>257175</xdr:rowOff>
              </to>
            </anchor>
          </objectPr>
        </oleObject>
      </mc:Choice>
      <mc:Fallback>
        <oleObject progId="Equation.3" shapeId="2064" r:id="rId1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O80"/>
  <sheetViews>
    <sheetView zoomScaleNormal="100" workbookViewId="0">
      <pane xSplit="2" ySplit="5" topLeftCell="BG11" activePane="bottomRight" state="frozen"/>
      <selection pane="topRight" activeCell="C1" sqref="C1"/>
      <selection pane="bottomLeft" activeCell="A6" sqref="A6"/>
      <selection pane="bottomRight" activeCell="BG17" sqref="BG17"/>
    </sheetView>
  </sheetViews>
  <sheetFormatPr baseColWidth="10" defaultColWidth="8.85546875" defaultRowHeight="12.75" x14ac:dyDescent="0.2"/>
  <cols>
    <col min="1" max="1" width="18.140625" style="5" customWidth="1"/>
    <col min="2" max="15" width="9.140625" style="5" customWidth="1"/>
    <col min="16" max="16" width="9.5703125" style="5" bestFit="1" customWidth="1"/>
    <col min="17" max="51" width="9.140625" style="5" customWidth="1"/>
    <col min="52" max="52" width="13.140625" style="5" customWidth="1"/>
    <col min="53" max="53" width="13.42578125" style="5" customWidth="1"/>
    <col min="54" max="54" width="13.5703125" style="5" customWidth="1"/>
    <col min="55" max="56" width="9.140625" style="5" customWidth="1"/>
    <col min="57" max="57" width="10.42578125" style="5" customWidth="1"/>
    <col min="58" max="61" width="9.140625" style="5" customWidth="1"/>
    <col min="62" max="62" width="9.140625" style="4" customWidth="1"/>
    <col min="63" max="63" width="10.140625" style="5" customWidth="1"/>
    <col min="64" max="64" width="11.28515625" style="5" bestFit="1" customWidth="1"/>
    <col min="65" max="67" width="9.140625" style="5" customWidth="1"/>
    <col min="68" max="68" width="11.28515625" style="5" bestFit="1" customWidth="1"/>
    <col min="69" max="71" width="9.140625" style="5" customWidth="1"/>
    <col min="72" max="72" width="10.140625" style="5" customWidth="1"/>
    <col min="73" max="73" width="9.85546875" style="5" customWidth="1"/>
    <col min="74" max="75" width="10.140625" style="5" customWidth="1"/>
    <col min="76" max="76" width="9.140625" style="4" customWidth="1"/>
    <col min="77" max="77" width="10.140625" style="5" customWidth="1"/>
    <col min="78" max="78" width="11.28515625" style="5" bestFit="1" customWidth="1"/>
    <col min="79" max="81" width="9.140625" style="5" customWidth="1"/>
    <col min="82" max="82" width="11.28515625" style="5" bestFit="1" customWidth="1"/>
    <col min="83" max="85" width="9.140625" style="5" customWidth="1"/>
    <col min="86" max="86" width="10.140625" style="5" customWidth="1"/>
    <col min="87" max="87" width="9.7109375" style="5" customWidth="1"/>
    <col min="88" max="92" width="10.140625" style="5" customWidth="1"/>
    <col min="93" max="94" width="9.140625" style="5" customWidth="1"/>
    <col min="95" max="95" width="10.28515625" style="5" customWidth="1"/>
    <col min="96" max="97" width="9.140625" style="5" customWidth="1"/>
    <col min="98" max="98" width="10.28515625" style="5" customWidth="1"/>
    <col min="99" max="100" width="9.140625" style="5" customWidth="1"/>
    <col min="101" max="101" width="9.85546875" style="5" customWidth="1"/>
    <col min="102" max="102" width="10.140625" style="5" customWidth="1"/>
    <col min="103" max="119" width="9.140625" style="5" customWidth="1"/>
  </cols>
  <sheetData>
    <row r="1" spans="1:109" ht="77.25" customHeight="1" x14ac:dyDescent="0.2">
      <c r="A1" s="9" t="s">
        <v>27</v>
      </c>
      <c r="B1" s="152" t="s">
        <v>20</v>
      </c>
      <c r="C1" s="152"/>
      <c r="D1" s="152"/>
      <c r="E1" s="152"/>
      <c r="F1" s="152"/>
      <c r="G1" s="12"/>
      <c r="H1" s="152" t="s">
        <v>40</v>
      </c>
      <c r="I1" s="152"/>
      <c r="J1" s="152"/>
      <c r="K1" s="152"/>
      <c r="L1" s="12"/>
      <c r="M1" s="152" t="s">
        <v>40</v>
      </c>
      <c r="N1" s="152"/>
      <c r="O1" s="152"/>
      <c r="P1" s="152"/>
      <c r="Q1" s="12"/>
      <c r="R1" s="152" t="s">
        <v>13</v>
      </c>
      <c r="S1" s="152"/>
      <c r="T1" s="152"/>
      <c r="U1" s="152"/>
      <c r="V1" s="12"/>
      <c r="W1" s="12"/>
      <c r="X1" s="152" t="s">
        <v>12</v>
      </c>
      <c r="Y1" s="152"/>
      <c r="Z1" s="152"/>
      <c r="AA1" s="152"/>
      <c r="AB1" s="12"/>
      <c r="AC1" s="152" t="s">
        <v>58</v>
      </c>
      <c r="AD1" s="152"/>
      <c r="AE1" s="152"/>
      <c r="AF1" s="152"/>
      <c r="AG1" s="12"/>
      <c r="AH1" s="152" t="s">
        <v>57</v>
      </c>
      <c r="AI1" s="152"/>
      <c r="AJ1" s="152"/>
      <c r="AK1" s="152"/>
      <c r="AL1" s="152"/>
      <c r="AM1" s="12"/>
      <c r="AN1" s="152" t="s">
        <v>63</v>
      </c>
      <c r="AO1" s="152"/>
      <c r="AP1" s="152"/>
      <c r="AQ1" s="152"/>
      <c r="AR1" s="152"/>
      <c r="AS1" s="12"/>
      <c r="AT1" s="152" t="s">
        <v>56</v>
      </c>
      <c r="AU1" s="152"/>
      <c r="AV1" s="152"/>
      <c r="AW1" s="152"/>
      <c r="AX1" s="152"/>
      <c r="AY1" s="12"/>
      <c r="AZ1" s="9" t="s">
        <v>18</v>
      </c>
      <c r="BA1" s="9" t="s">
        <v>41</v>
      </c>
      <c r="BB1" s="9" t="s">
        <v>17</v>
      </c>
      <c r="BC1" s="12"/>
      <c r="BD1" s="12"/>
      <c r="BE1" s="9" t="s">
        <v>21</v>
      </c>
      <c r="BF1" s="152" t="s">
        <v>55</v>
      </c>
      <c r="BG1" s="152"/>
      <c r="BH1" s="152"/>
      <c r="BI1" s="152"/>
      <c r="BJ1" s="171" t="s">
        <v>44</v>
      </c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2" t="s">
        <v>45</v>
      </c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61" t="s">
        <v>46</v>
      </c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DA1" s="164" t="s">
        <v>11</v>
      </c>
      <c r="DB1" s="164"/>
      <c r="DC1" s="164"/>
      <c r="DD1" s="164"/>
      <c r="DE1" s="164"/>
    </row>
    <row r="2" spans="1:109" ht="14.25" x14ac:dyDescent="0.2">
      <c r="AA2" s="13"/>
      <c r="BJ2" s="121"/>
      <c r="BK2" s="123"/>
      <c r="BL2" s="158" t="s">
        <v>80</v>
      </c>
      <c r="BM2" s="158"/>
      <c r="BN2" s="158"/>
      <c r="BO2" s="158"/>
      <c r="BP2" s="158" t="s">
        <v>38</v>
      </c>
      <c r="BQ2" s="158"/>
      <c r="BR2" s="158"/>
      <c r="BS2" s="158"/>
      <c r="BT2" s="123"/>
      <c r="BU2" s="158" t="s">
        <v>50</v>
      </c>
      <c r="BV2" s="158"/>
      <c r="BW2" s="158"/>
      <c r="BX2" s="77"/>
      <c r="BY2" s="78"/>
      <c r="BZ2" s="151" t="s">
        <v>79</v>
      </c>
      <c r="CA2" s="151"/>
      <c r="CB2" s="151"/>
      <c r="CC2" s="151"/>
      <c r="CD2" s="151" t="s">
        <v>42</v>
      </c>
      <c r="CE2" s="151"/>
      <c r="CF2" s="151"/>
      <c r="CG2" s="151"/>
      <c r="CH2" s="78"/>
      <c r="CI2" s="151" t="s">
        <v>50</v>
      </c>
      <c r="CJ2" s="151"/>
      <c r="CK2" s="151"/>
      <c r="CL2" s="57"/>
      <c r="CM2" s="54"/>
      <c r="CN2" s="162" t="s">
        <v>78</v>
      </c>
      <c r="CO2" s="162"/>
      <c r="CP2" s="162"/>
      <c r="CQ2" s="162"/>
      <c r="CR2" s="155" t="s">
        <v>38</v>
      </c>
      <c r="CS2" s="155"/>
      <c r="CT2" s="155"/>
      <c r="CU2" s="155"/>
      <c r="CV2" s="54"/>
      <c r="CW2" s="155" t="s">
        <v>50</v>
      </c>
      <c r="CX2" s="155"/>
      <c r="CY2" s="155"/>
      <c r="DA2" s="166"/>
      <c r="DB2" s="166"/>
      <c r="DC2" s="5" t="s">
        <v>0</v>
      </c>
      <c r="DD2" s="5" t="s">
        <v>1</v>
      </c>
      <c r="DE2" s="5" t="s">
        <v>37</v>
      </c>
    </row>
    <row r="3" spans="1:109" ht="77.25" customHeight="1" x14ac:dyDescent="0.2">
      <c r="B3" s="153" t="s">
        <v>24</v>
      </c>
      <c r="C3" s="153"/>
      <c r="D3" s="153"/>
      <c r="E3" s="153"/>
      <c r="F3" s="153"/>
      <c r="H3" s="153" t="s">
        <v>22</v>
      </c>
      <c r="I3" s="153"/>
      <c r="J3" s="153"/>
      <c r="K3" s="153"/>
      <c r="M3" s="153" t="s">
        <v>23</v>
      </c>
      <c r="N3" s="153"/>
      <c r="O3" s="153"/>
      <c r="P3" s="153"/>
      <c r="R3" s="153" t="s">
        <v>15</v>
      </c>
      <c r="S3" s="153"/>
      <c r="T3" s="153"/>
      <c r="U3" s="153"/>
      <c r="X3" s="153" t="s">
        <v>15</v>
      </c>
      <c r="Y3" s="153"/>
      <c r="Z3" s="153"/>
      <c r="AA3" s="153"/>
      <c r="AC3" s="153" t="s">
        <v>15</v>
      </c>
      <c r="AD3" s="153"/>
      <c r="AE3" s="153"/>
      <c r="AF3" s="153"/>
      <c r="AH3" s="153" t="s">
        <v>19</v>
      </c>
      <c r="AI3" s="153"/>
      <c r="AJ3" s="153"/>
      <c r="AK3" s="153"/>
      <c r="AL3" s="153"/>
      <c r="AN3" s="153" t="s">
        <v>19</v>
      </c>
      <c r="AO3" s="153"/>
      <c r="AP3" s="153"/>
      <c r="AQ3" s="153"/>
      <c r="AR3" s="153"/>
      <c r="AT3" s="169" t="s">
        <v>15</v>
      </c>
      <c r="AU3" s="169"/>
      <c r="AV3" s="169"/>
      <c r="AW3" s="169"/>
      <c r="AX3" s="169"/>
      <c r="BE3" s="12" t="s">
        <v>30</v>
      </c>
      <c r="BF3" s="154" t="s">
        <v>30</v>
      </c>
      <c r="BG3" s="154"/>
      <c r="BH3" s="154"/>
      <c r="BI3" s="154"/>
      <c r="BJ3" s="124"/>
      <c r="BK3" s="146" t="s">
        <v>43</v>
      </c>
      <c r="BL3" s="170" t="s">
        <v>25</v>
      </c>
      <c r="BM3" s="170"/>
      <c r="BN3" s="170"/>
      <c r="BO3" s="170"/>
      <c r="BP3" s="170" t="s">
        <v>25</v>
      </c>
      <c r="BQ3" s="170"/>
      <c r="BR3" s="170"/>
      <c r="BS3" s="170"/>
      <c r="BT3" s="124"/>
      <c r="BU3" s="126" t="s">
        <v>51</v>
      </c>
      <c r="BV3" s="126" t="s">
        <v>52</v>
      </c>
      <c r="BW3" s="126" t="s">
        <v>54</v>
      </c>
      <c r="BX3" s="79"/>
      <c r="BY3" s="94" t="s">
        <v>43</v>
      </c>
      <c r="BZ3" s="156" t="s">
        <v>25</v>
      </c>
      <c r="CA3" s="156"/>
      <c r="CB3" s="156"/>
      <c r="CC3" s="156"/>
      <c r="CD3" s="156" t="s">
        <v>25</v>
      </c>
      <c r="CE3" s="156"/>
      <c r="CF3" s="156"/>
      <c r="CG3" s="156"/>
      <c r="CH3" s="79"/>
      <c r="CI3" s="80" t="s">
        <v>51</v>
      </c>
      <c r="CJ3" s="80" t="s">
        <v>52</v>
      </c>
      <c r="CK3" s="80" t="s">
        <v>54</v>
      </c>
      <c r="CL3" s="55"/>
      <c r="CM3" s="55"/>
      <c r="CN3" s="160" t="s">
        <v>25</v>
      </c>
      <c r="CO3" s="160"/>
      <c r="CP3" s="160"/>
      <c r="CQ3" s="160"/>
      <c r="CR3" s="168" t="s">
        <v>25</v>
      </c>
      <c r="CS3" s="168"/>
      <c r="CT3" s="168"/>
      <c r="CU3" s="168"/>
      <c r="CV3" s="55"/>
      <c r="CW3" s="56" t="s">
        <v>51</v>
      </c>
      <c r="CX3" s="56" t="s">
        <v>52</v>
      </c>
      <c r="CY3" s="56" t="s">
        <v>54</v>
      </c>
      <c r="DA3" s="153" t="s">
        <v>5</v>
      </c>
      <c r="DB3" s="153"/>
      <c r="DC3" s="35">
        <v>12</v>
      </c>
      <c r="DD3" s="35">
        <v>5</v>
      </c>
      <c r="DE3" s="35"/>
    </row>
    <row r="4" spans="1:109" ht="30.75" customHeight="1" x14ac:dyDescent="0.35">
      <c r="A4" s="1" t="s">
        <v>29</v>
      </c>
      <c r="X4" s="163" t="s">
        <v>60</v>
      </c>
      <c r="Y4" s="163"/>
      <c r="Z4" s="163"/>
      <c r="AA4" s="163"/>
      <c r="AC4" s="163" t="s">
        <v>74</v>
      </c>
      <c r="AD4" s="163"/>
      <c r="AE4" s="163"/>
      <c r="AF4" s="163"/>
      <c r="AH4" s="163" t="s">
        <v>76</v>
      </c>
      <c r="AI4" s="163"/>
      <c r="AJ4" s="163"/>
      <c r="AK4" s="163"/>
      <c r="AL4" s="163"/>
      <c r="AN4" s="163" t="s">
        <v>61</v>
      </c>
      <c r="AO4" s="163"/>
      <c r="AP4" s="163"/>
      <c r="AQ4" s="163"/>
      <c r="AR4" s="163"/>
      <c r="AT4" s="167" t="s">
        <v>33</v>
      </c>
      <c r="AU4" s="167"/>
      <c r="AV4" s="167"/>
      <c r="AW4" s="167"/>
      <c r="AX4" s="167"/>
      <c r="AY4" s="10"/>
      <c r="AZ4" s="11" t="s">
        <v>34</v>
      </c>
      <c r="BA4" s="11" t="s">
        <v>35</v>
      </c>
      <c r="BB4" s="11" t="s">
        <v>36</v>
      </c>
      <c r="BE4" s="16" t="s">
        <v>62</v>
      </c>
      <c r="BF4" s="17"/>
      <c r="BG4" s="17"/>
      <c r="BH4" s="17"/>
      <c r="BI4" s="4"/>
      <c r="BJ4" s="121"/>
      <c r="BK4" s="123"/>
      <c r="BL4" s="127"/>
      <c r="BM4" s="127"/>
      <c r="BN4" s="127"/>
      <c r="BO4" s="121"/>
      <c r="BP4" s="127"/>
      <c r="BQ4" s="127"/>
      <c r="BR4" s="127"/>
      <c r="BS4" s="121"/>
      <c r="BT4" s="123"/>
      <c r="BU4" s="123"/>
      <c r="BV4" s="123"/>
      <c r="BW4" s="123"/>
      <c r="BX4" s="77"/>
      <c r="BY4" s="78"/>
      <c r="BZ4" s="81"/>
      <c r="CA4" s="81"/>
      <c r="CB4" s="81"/>
      <c r="CC4" s="77"/>
      <c r="CD4" s="81"/>
      <c r="CE4" s="81"/>
      <c r="CF4" s="81"/>
      <c r="CG4" s="77"/>
      <c r="CH4" s="78"/>
      <c r="CI4" s="78"/>
      <c r="CJ4" s="78"/>
      <c r="CK4" s="78"/>
      <c r="CL4" s="57"/>
      <c r="CM4" s="54"/>
      <c r="CN4" s="69"/>
      <c r="CO4" s="69"/>
      <c r="CP4" s="69"/>
      <c r="CQ4" s="70"/>
      <c r="CR4" s="58"/>
      <c r="CS4" s="58"/>
      <c r="CT4" s="58"/>
      <c r="CU4" s="57"/>
      <c r="CV4" s="57"/>
      <c r="CW4" s="54"/>
      <c r="CX4" s="54"/>
      <c r="CY4" s="54"/>
      <c r="DA4" s="14" t="s">
        <v>6</v>
      </c>
      <c r="DB4" s="14"/>
      <c r="DC4" s="35">
        <v>2</v>
      </c>
      <c r="DD4" s="35">
        <v>2</v>
      </c>
      <c r="DE4" s="35"/>
    </row>
    <row r="5" spans="1:109" x14ac:dyDescent="0.2">
      <c r="B5" s="19"/>
      <c r="C5" s="19" t="s">
        <v>0</v>
      </c>
      <c r="D5" s="19" t="s">
        <v>1</v>
      </c>
      <c r="E5" s="19" t="s">
        <v>37</v>
      </c>
      <c r="F5" s="19" t="s">
        <v>9</v>
      </c>
      <c r="H5" s="19"/>
      <c r="I5" s="19" t="s">
        <v>0</v>
      </c>
      <c r="J5" s="19" t="s">
        <v>1</v>
      </c>
      <c r="K5" s="19" t="s">
        <v>37</v>
      </c>
      <c r="L5" s="8"/>
      <c r="M5" s="19"/>
      <c r="N5" s="19" t="s">
        <v>0</v>
      </c>
      <c r="O5" s="19" t="s">
        <v>1</v>
      </c>
      <c r="P5" s="19" t="s">
        <v>37</v>
      </c>
      <c r="Q5" s="8"/>
      <c r="R5" s="19"/>
      <c r="S5" s="19" t="s">
        <v>0</v>
      </c>
      <c r="T5" s="19" t="s">
        <v>1</v>
      </c>
      <c r="U5" s="19" t="s">
        <v>37</v>
      </c>
      <c r="V5" s="8"/>
      <c r="W5" s="8"/>
      <c r="X5" s="11"/>
      <c r="Y5" s="11" t="s">
        <v>0</v>
      </c>
      <c r="Z5" s="11" t="s">
        <v>1</v>
      </c>
      <c r="AA5" s="19" t="s">
        <v>37</v>
      </c>
      <c r="AB5" s="8"/>
      <c r="AC5" s="19"/>
      <c r="AD5" s="19" t="s">
        <v>0</v>
      </c>
      <c r="AE5" s="19" t="s">
        <v>1</v>
      </c>
      <c r="AF5" s="19" t="s">
        <v>37</v>
      </c>
      <c r="AG5" s="8"/>
      <c r="AH5" s="19"/>
      <c r="AI5" s="19" t="s">
        <v>0</v>
      </c>
      <c r="AJ5" s="19" t="s">
        <v>1</v>
      </c>
      <c r="AK5" s="19" t="s">
        <v>37</v>
      </c>
      <c r="AL5" s="19" t="s">
        <v>9</v>
      </c>
      <c r="AM5" s="7"/>
      <c r="AN5" s="19"/>
      <c r="AO5" s="19" t="s">
        <v>0</v>
      </c>
      <c r="AP5" s="19" t="s">
        <v>1</v>
      </c>
      <c r="AQ5" s="19" t="s">
        <v>37</v>
      </c>
      <c r="AR5" s="19" t="s">
        <v>9</v>
      </c>
      <c r="AS5" s="7"/>
      <c r="AT5" s="19"/>
      <c r="AU5" s="19" t="s">
        <v>0</v>
      </c>
      <c r="AV5" s="19" t="s">
        <v>1</v>
      </c>
      <c r="AW5" s="19" t="s">
        <v>37</v>
      </c>
      <c r="AX5" s="19" t="s">
        <v>9</v>
      </c>
      <c r="AY5" s="4"/>
      <c r="AZ5" s="4"/>
      <c r="BA5" s="4"/>
      <c r="BB5" s="4"/>
      <c r="BC5" s="4"/>
      <c r="BD5" s="4"/>
      <c r="BF5" s="14" t="s">
        <v>0</v>
      </c>
      <c r="BG5" s="14" t="s">
        <v>1</v>
      </c>
      <c r="BH5" s="14" t="s">
        <v>37</v>
      </c>
      <c r="BI5" s="4"/>
      <c r="BJ5" s="128"/>
      <c r="BK5" s="128" t="s">
        <v>28</v>
      </c>
      <c r="BL5" s="129" t="s">
        <v>0</v>
      </c>
      <c r="BM5" s="129" t="s">
        <v>1</v>
      </c>
      <c r="BN5" s="129" t="s">
        <v>37</v>
      </c>
      <c r="BO5" s="129" t="s">
        <v>9</v>
      </c>
      <c r="BP5" s="129" t="s">
        <v>0</v>
      </c>
      <c r="BQ5" s="129" t="s">
        <v>1</v>
      </c>
      <c r="BR5" s="129" t="s">
        <v>37</v>
      </c>
      <c r="BS5" s="129" t="s">
        <v>9</v>
      </c>
      <c r="BT5" s="128"/>
      <c r="BU5" s="128" t="s">
        <v>9</v>
      </c>
      <c r="BV5" s="128" t="s">
        <v>9</v>
      </c>
      <c r="BW5" s="128" t="s">
        <v>9</v>
      </c>
      <c r="BX5" s="82"/>
      <c r="BY5" s="82" t="s">
        <v>28</v>
      </c>
      <c r="BZ5" s="83" t="s">
        <v>0</v>
      </c>
      <c r="CA5" s="83" t="s">
        <v>1</v>
      </c>
      <c r="CB5" s="83" t="s">
        <v>37</v>
      </c>
      <c r="CC5" s="83" t="s">
        <v>9</v>
      </c>
      <c r="CD5" s="83" t="s">
        <v>0</v>
      </c>
      <c r="CE5" s="83" t="s">
        <v>1</v>
      </c>
      <c r="CF5" s="83" t="s">
        <v>37</v>
      </c>
      <c r="CG5" s="83" t="s">
        <v>9</v>
      </c>
      <c r="CH5" s="78"/>
      <c r="CI5" s="82" t="s">
        <v>9</v>
      </c>
      <c r="CJ5" s="82" t="s">
        <v>9</v>
      </c>
      <c r="CK5" s="82" t="s">
        <v>9</v>
      </c>
      <c r="CL5" s="59"/>
      <c r="CM5" s="59" t="s">
        <v>28</v>
      </c>
      <c r="CN5" s="71" t="s">
        <v>0</v>
      </c>
      <c r="CO5" s="71" t="s">
        <v>1</v>
      </c>
      <c r="CP5" s="71" t="s">
        <v>37</v>
      </c>
      <c r="CQ5" s="71" t="s">
        <v>9</v>
      </c>
      <c r="CR5" s="60" t="s">
        <v>0</v>
      </c>
      <c r="CS5" s="60" t="s">
        <v>1</v>
      </c>
      <c r="CT5" s="60" t="s">
        <v>37</v>
      </c>
      <c r="CU5" s="60" t="s">
        <v>9</v>
      </c>
      <c r="CV5" s="60"/>
      <c r="CW5" s="59" t="s">
        <v>9</v>
      </c>
      <c r="CX5" s="59" t="s">
        <v>9</v>
      </c>
      <c r="CY5" s="59" t="s">
        <v>9</v>
      </c>
      <c r="CZ5" s="4"/>
      <c r="DA5" s="14" t="s">
        <v>4</v>
      </c>
      <c r="DB5" s="14"/>
      <c r="DC5" s="20">
        <f>DC4/DC3</f>
        <v>0.16666666666666666</v>
      </c>
      <c r="DD5" s="20">
        <f>DD4/DD3</f>
        <v>0.4</v>
      </c>
      <c r="DE5" s="20">
        <v>0</v>
      </c>
    </row>
    <row r="6" spans="1:109" ht="14.25" customHeight="1" x14ac:dyDescent="0.2">
      <c r="B6" s="10"/>
      <c r="C6" s="17"/>
      <c r="D6" s="17"/>
      <c r="E6" s="17"/>
      <c r="F6" s="21"/>
      <c r="I6" s="17"/>
      <c r="J6" s="17"/>
      <c r="K6" s="17"/>
      <c r="L6" s="21"/>
      <c r="N6" s="17"/>
      <c r="O6" s="17"/>
      <c r="P6" s="17"/>
      <c r="R6" s="10"/>
      <c r="S6" s="17"/>
      <c r="T6" s="17"/>
      <c r="U6" s="17"/>
      <c r="V6" s="4"/>
      <c r="W6" s="4" t="s">
        <v>3</v>
      </c>
      <c r="X6" s="4">
        <v>1979</v>
      </c>
      <c r="Y6" s="23">
        <f>S7/(DC5+S34)</f>
        <v>9747.2475750061403</v>
      </c>
      <c r="Z6" s="23">
        <f>T7/(DD5+T34)</f>
        <v>1181.6732722640638</v>
      </c>
      <c r="AA6" s="23">
        <v>100000</v>
      </c>
      <c r="AB6" s="35"/>
      <c r="AC6" s="4">
        <v>1979</v>
      </c>
      <c r="AD6" s="23"/>
      <c r="AE6" s="23"/>
      <c r="AF6" s="23"/>
      <c r="AH6" s="4">
        <v>1979</v>
      </c>
      <c r="AI6" s="23"/>
      <c r="AJ6" s="23"/>
      <c r="AK6" s="23"/>
      <c r="AL6" s="23"/>
      <c r="AM6" s="23"/>
      <c r="AN6" s="4">
        <v>1979</v>
      </c>
      <c r="AO6" s="23"/>
      <c r="AP6" s="23"/>
      <c r="AQ6" s="23"/>
      <c r="AR6" s="23"/>
      <c r="AS6" s="23"/>
      <c r="AT6" s="4">
        <v>1979</v>
      </c>
      <c r="AU6" s="23"/>
      <c r="AV6" s="23"/>
      <c r="AW6" s="23"/>
      <c r="AX6" s="23"/>
      <c r="AY6" s="23"/>
      <c r="AZ6" s="23"/>
      <c r="BA6" s="23"/>
      <c r="BB6" s="23"/>
      <c r="BC6" s="23"/>
      <c r="BD6" s="4">
        <v>1979</v>
      </c>
      <c r="BE6" s="23"/>
      <c r="BJ6" s="121">
        <v>1979</v>
      </c>
      <c r="BK6" s="142"/>
      <c r="BL6" s="123"/>
      <c r="BM6" s="123"/>
      <c r="BN6" s="123"/>
      <c r="BO6" s="123"/>
      <c r="BP6" s="123"/>
      <c r="BQ6" s="123"/>
      <c r="BR6" s="123"/>
      <c r="BS6" s="123"/>
      <c r="BT6" s="142"/>
      <c r="BU6" s="142"/>
      <c r="BV6" s="142"/>
      <c r="BW6" s="142"/>
      <c r="BX6" s="77">
        <v>1979</v>
      </c>
      <c r="BY6" s="84"/>
      <c r="BZ6" s="78"/>
      <c r="CA6" s="78"/>
      <c r="CB6" s="78"/>
      <c r="CC6" s="78"/>
      <c r="CD6" s="78"/>
      <c r="CE6" s="78"/>
      <c r="CF6" s="78"/>
      <c r="CG6" s="78"/>
      <c r="CH6" s="84"/>
      <c r="CI6" s="84"/>
      <c r="CJ6" s="84"/>
      <c r="CK6" s="84"/>
      <c r="CL6" s="57">
        <v>1979</v>
      </c>
      <c r="CM6" s="61"/>
      <c r="CN6" s="72"/>
      <c r="CO6" s="72"/>
      <c r="CP6" s="72"/>
      <c r="CQ6" s="72"/>
      <c r="CR6" s="54"/>
      <c r="CS6" s="54"/>
      <c r="CT6" s="54"/>
      <c r="CU6" s="54"/>
      <c r="CV6" s="54"/>
      <c r="CW6" s="61"/>
      <c r="CX6" s="61"/>
      <c r="CY6" s="61"/>
      <c r="CZ6" s="23"/>
    </row>
    <row r="7" spans="1:109" x14ac:dyDescent="0.2">
      <c r="B7" s="5">
        <v>1980</v>
      </c>
      <c r="C7" s="24">
        <v>2836.9325646858451</v>
      </c>
      <c r="D7" s="24">
        <v>760.2511358168764</v>
      </c>
      <c r="E7" s="24">
        <v>0</v>
      </c>
      <c r="F7" s="24">
        <v>23569</v>
      </c>
      <c r="G7" s="28"/>
      <c r="H7" s="5">
        <v>1980</v>
      </c>
      <c r="I7" s="26">
        <f>Manufacturing!I7</f>
        <v>100.5084870979521</v>
      </c>
      <c r="J7" s="26">
        <f>Manufacturing!J7</f>
        <v>127.92495069559189</v>
      </c>
      <c r="K7" s="26">
        <f>Manufacturing!K7</f>
        <v>78.791459509885399</v>
      </c>
      <c r="L7" s="26"/>
      <c r="M7" s="5">
        <v>1980</v>
      </c>
      <c r="R7" s="5">
        <v>1980</v>
      </c>
      <c r="S7" s="28">
        <f t="shared" ref="S7:S32" si="0">100*C7/I7</f>
        <v>2822.5801090022069</v>
      </c>
      <c r="T7" s="28">
        <f t="shared" ref="T7:T32" si="1">100*D7/J7</f>
        <v>594.29464829418419</v>
      </c>
      <c r="U7" s="28">
        <f t="shared" ref="U7:U32" si="2">100*E7/K7</f>
        <v>0</v>
      </c>
      <c r="V7" s="28"/>
      <c r="W7" s="28"/>
      <c r="X7" s="5">
        <v>1980</v>
      </c>
      <c r="Y7" s="24">
        <f t="shared" ref="Y7:Y32" si="3">Y6+S7-DC$5*(S7/2+Y6)</f>
        <v>10710.071412423807</v>
      </c>
      <c r="Z7" s="24">
        <f t="shared" ref="Z7:Z32" si="4">Z6+T7-DD$5*(T7/2+Z6)</f>
        <v>1184.4396819937856</v>
      </c>
      <c r="AA7" s="24">
        <f t="shared" ref="AA7:AA32" si="5">AA6+U7-DE$5*(U7/2+AA6)</f>
        <v>100000</v>
      </c>
      <c r="AB7" s="35"/>
      <c r="AC7" s="5">
        <v>1980</v>
      </c>
      <c r="AD7" s="24">
        <f t="shared" ref="AD7:AD32" si="6">DC$5*(S7/2+Y6)</f>
        <v>1859.7562715845406</v>
      </c>
      <c r="AE7" s="24">
        <f t="shared" ref="AE7:AE32" si="7">DD$5*(T7/2+Z6)</f>
        <v>591.52823856446241</v>
      </c>
      <c r="AF7" s="24">
        <f t="shared" ref="AF7:AF32" si="8">DE$5*(U7/2+AA6)</f>
        <v>0</v>
      </c>
      <c r="AH7" s="5">
        <v>1980</v>
      </c>
      <c r="AI7" s="24">
        <f t="shared" ref="AI7:AI32" si="9">AD7*I7/100</f>
        <v>1869.2128922789029</v>
      </c>
      <c r="AJ7" s="24">
        <f t="shared" ref="AJ7:AJ32" si="10">AE7*J7/100</f>
        <v>756.7122075340917</v>
      </c>
      <c r="AK7" s="24">
        <f t="shared" ref="AK7:AK32" si="11">AF7*K7/100</f>
        <v>0</v>
      </c>
      <c r="AL7" s="24">
        <f t="shared" ref="AL7:AL32" si="12">AI7+AJ7+AK7</f>
        <v>2625.9250998129946</v>
      </c>
      <c r="AM7" s="24"/>
      <c r="AN7" s="5">
        <v>1980</v>
      </c>
      <c r="AO7" s="24">
        <f t="shared" ref="AO7:AO32" si="13">((Y7+Y6)/2)*I7/100</f>
        <v>10280.670907533968</v>
      </c>
      <c r="AP7" s="24">
        <f t="shared" ref="AP7:AP32" si="14">((Z7+Z6)/2)*J7/100</f>
        <v>1513.4244150681832</v>
      </c>
      <c r="AQ7" s="24">
        <f t="shared" ref="AQ7:AQ32" si="15">((AA7+AA6)/2)*K7/100</f>
        <v>78791.45950988539</v>
      </c>
      <c r="AR7" s="24">
        <f t="shared" ref="AR7:AR32" si="16">AO7+AP7+AQ7</f>
        <v>90585.554832487542</v>
      </c>
      <c r="AS7" s="24"/>
      <c r="AT7" s="5">
        <v>1980</v>
      </c>
      <c r="AU7" s="24"/>
      <c r="AV7" s="24"/>
      <c r="AW7" s="24"/>
      <c r="AX7" s="24"/>
      <c r="AY7" s="24"/>
      <c r="AZ7" s="24"/>
      <c r="BA7" s="24"/>
      <c r="BB7" s="24"/>
      <c r="BC7" s="24"/>
      <c r="BD7" s="5">
        <v>1980</v>
      </c>
      <c r="BE7" s="24"/>
      <c r="BF7" s="24"/>
      <c r="BG7" s="24"/>
      <c r="BH7" s="24"/>
      <c r="BI7" s="24"/>
      <c r="BJ7" s="123">
        <v>1980</v>
      </c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78">
        <v>1980</v>
      </c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54">
        <v>1980</v>
      </c>
      <c r="CM7" s="62"/>
      <c r="CN7" s="73"/>
      <c r="CO7" s="73"/>
      <c r="CP7" s="73"/>
      <c r="CQ7" s="73"/>
      <c r="CR7" s="62"/>
      <c r="CS7" s="62"/>
      <c r="CT7" s="62"/>
      <c r="CU7" s="62"/>
      <c r="CV7" s="62"/>
      <c r="CW7" s="62"/>
      <c r="CX7" s="62"/>
      <c r="CY7" s="62"/>
      <c r="CZ7" s="24"/>
    </row>
    <row r="8" spans="1:109" x14ac:dyDescent="0.2">
      <c r="B8" s="5">
        <v>1981</v>
      </c>
      <c r="C8" s="24">
        <v>1062.3455936849855</v>
      </c>
      <c r="D8" s="24">
        <v>273.65236487853747</v>
      </c>
      <c r="E8" s="24">
        <v>0</v>
      </c>
      <c r="F8" s="24">
        <v>27503</v>
      </c>
      <c r="G8" s="28"/>
      <c r="H8" s="5">
        <v>1981</v>
      </c>
      <c r="I8" s="26">
        <f>Manufacturing!I8</f>
        <v>106.10373408269862</v>
      </c>
      <c r="J8" s="26">
        <f>Manufacturing!J8</f>
        <v>132.50500585166245</v>
      </c>
      <c r="K8" s="26">
        <f>Manufacturing!K8</f>
        <v>74.45393849359364</v>
      </c>
      <c r="L8" s="26"/>
      <c r="M8" s="5">
        <v>1981</v>
      </c>
      <c r="N8" s="26">
        <f t="shared" ref="N8:N32" si="17">(I7+I8)/2</f>
        <v>103.30611059032536</v>
      </c>
      <c r="O8" s="26">
        <f t="shared" ref="O8:O32" si="18">(J7+J8)/2</f>
        <v>130.21497827362717</v>
      </c>
      <c r="P8" s="26">
        <f t="shared" ref="P8:P32" si="19">(K7+K8)/2</f>
        <v>76.62269900173952</v>
      </c>
      <c r="R8" s="5">
        <v>1981</v>
      </c>
      <c r="S8" s="28">
        <f t="shared" si="0"/>
        <v>1001.2329941724573</v>
      </c>
      <c r="T8" s="28">
        <f t="shared" si="1"/>
        <v>206.52228428629149</v>
      </c>
      <c r="U8" s="28">
        <f t="shared" si="2"/>
        <v>0</v>
      </c>
      <c r="V8" s="28"/>
      <c r="W8" s="28"/>
      <c r="X8" s="5">
        <v>1981</v>
      </c>
      <c r="Y8" s="24">
        <f t="shared" si="3"/>
        <v>9842.856421677925</v>
      </c>
      <c r="Z8" s="24">
        <f t="shared" si="4"/>
        <v>875.88163662530462</v>
      </c>
      <c r="AA8" s="24">
        <f t="shared" si="5"/>
        <v>100000</v>
      </c>
      <c r="AB8" s="29"/>
      <c r="AC8" s="5">
        <v>1981</v>
      </c>
      <c r="AD8" s="24">
        <f t="shared" si="6"/>
        <v>1868.4479849183392</v>
      </c>
      <c r="AE8" s="24">
        <f t="shared" si="7"/>
        <v>515.08032965477253</v>
      </c>
      <c r="AF8" s="24">
        <f t="shared" si="8"/>
        <v>0</v>
      </c>
      <c r="AH8" s="5">
        <v>1981</v>
      </c>
      <c r="AI8" s="24">
        <f t="shared" si="9"/>
        <v>1982.4930813912954</v>
      </c>
      <c r="AJ8" s="24">
        <f t="shared" si="10"/>
        <v>682.50722094981859</v>
      </c>
      <c r="AK8" s="24">
        <f t="shared" si="11"/>
        <v>0</v>
      </c>
      <c r="AL8" s="24">
        <f t="shared" si="12"/>
        <v>2665.0003023411141</v>
      </c>
      <c r="AM8" s="24"/>
      <c r="AN8" s="5">
        <v>1981</v>
      </c>
      <c r="AO8" s="24">
        <f t="shared" si="13"/>
        <v>10903.711947652127</v>
      </c>
      <c r="AP8" s="24">
        <f t="shared" si="14"/>
        <v>1365.0144418996372</v>
      </c>
      <c r="AQ8" s="24">
        <f t="shared" si="15"/>
        <v>74453.93849359364</v>
      </c>
      <c r="AR8" s="24">
        <f t="shared" si="16"/>
        <v>86722.664883145408</v>
      </c>
      <c r="AS8" s="24"/>
      <c r="AT8" s="5">
        <v>1981</v>
      </c>
      <c r="AU8" s="24">
        <f>(Y7+S8/2)</f>
        <v>11210.687909510036</v>
      </c>
      <c r="AV8" s="24">
        <f>(Z7+T8/2)</f>
        <v>1287.7008241369313</v>
      </c>
      <c r="AW8" s="24">
        <f>(AA7+U8/2)</f>
        <v>100000</v>
      </c>
      <c r="AX8" s="24">
        <f t="shared" ref="AX8:AX32" si="20">AU8+AV8+AW8</f>
        <v>112498.38873364696</v>
      </c>
      <c r="AY8" s="24"/>
      <c r="AZ8" s="24"/>
      <c r="BA8" s="24"/>
      <c r="BB8" s="24"/>
      <c r="BC8" s="24"/>
      <c r="BD8" s="5">
        <v>1981</v>
      </c>
      <c r="BE8" s="24"/>
      <c r="BF8" s="24"/>
      <c r="BG8" s="24"/>
      <c r="BH8" s="24"/>
      <c r="BI8" s="24"/>
      <c r="BJ8" s="123">
        <v>1981</v>
      </c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78">
        <v>1981</v>
      </c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54">
        <v>1981</v>
      </c>
      <c r="CM8" s="62"/>
      <c r="CN8" s="73"/>
      <c r="CO8" s="73"/>
      <c r="CP8" s="73"/>
      <c r="CQ8" s="73"/>
      <c r="CR8" s="62"/>
      <c r="CS8" s="62"/>
      <c r="CT8" s="62"/>
      <c r="CU8" s="62"/>
      <c r="CV8" s="62"/>
      <c r="CW8" s="62"/>
      <c r="CX8" s="62"/>
      <c r="CY8" s="62"/>
      <c r="CZ8" s="24"/>
    </row>
    <row r="9" spans="1:109" x14ac:dyDescent="0.2">
      <c r="B9" s="5">
        <v>1982</v>
      </c>
      <c r="C9" s="24">
        <v>9655.5585228302079</v>
      </c>
      <c r="D9" s="24">
        <v>251.07544389031298</v>
      </c>
      <c r="E9" s="24">
        <v>0</v>
      </c>
      <c r="F9" s="24">
        <v>30314</v>
      </c>
      <c r="G9" s="28"/>
      <c r="H9" s="5">
        <v>1982</v>
      </c>
      <c r="I9" s="26">
        <f>Manufacturing!I9</f>
        <v>110.28250654230935</v>
      </c>
      <c r="J9" s="26">
        <f>Manufacturing!J9</f>
        <v>136.13113100117587</v>
      </c>
      <c r="K9" s="26">
        <f>Manufacturing!K9</f>
        <v>72.768969737178637</v>
      </c>
      <c r="L9" s="26"/>
      <c r="M9" s="5">
        <v>1982</v>
      </c>
      <c r="N9" s="26">
        <f t="shared" si="17"/>
        <v>108.19312031250399</v>
      </c>
      <c r="O9" s="26">
        <f t="shared" si="18"/>
        <v>134.31806842641916</v>
      </c>
      <c r="P9" s="26">
        <f t="shared" si="19"/>
        <v>73.611454115386138</v>
      </c>
      <c r="R9" s="5">
        <v>1982</v>
      </c>
      <c r="S9" s="28">
        <f t="shared" si="0"/>
        <v>8755.2947657441018</v>
      </c>
      <c r="T9" s="28">
        <f t="shared" si="1"/>
        <v>184.4364636095944</v>
      </c>
      <c r="U9" s="28">
        <f t="shared" si="2"/>
        <v>0</v>
      </c>
      <c r="V9" s="28"/>
      <c r="W9" s="28"/>
      <c r="X9" s="5">
        <v>1982</v>
      </c>
      <c r="Y9" s="24">
        <f t="shared" si="3"/>
        <v>16228.067219997032</v>
      </c>
      <c r="Z9" s="24">
        <f t="shared" si="4"/>
        <v>673.07815286285825</v>
      </c>
      <c r="AA9" s="24">
        <f t="shared" si="5"/>
        <v>100000</v>
      </c>
      <c r="AC9" s="5">
        <v>1982</v>
      </c>
      <c r="AD9" s="24">
        <f t="shared" si="6"/>
        <v>2370.0839674249955</v>
      </c>
      <c r="AE9" s="24">
        <f t="shared" si="7"/>
        <v>387.23994737204077</v>
      </c>
      <c r="AF9" s="24">
        <f t="shared" si="8"/>
        <v>0</v>
      </c>
      <c r="AH9" s="5">
        <v>1982</v>
      </c>
      <c r="AI9" s="24">
        <f t="shared" si="9"/>
        <v>2613.7880064336955</v>
      </c>
      <c r="AJ9" s="24">
        <f t="shared" si="10"/>
        <v>527.15412004591735</v>
      </c>
      <c r="AK9" s="24">
        <f t="shared" si="11"/>
        <v>0</v>
      </c>
      <c r="AL9" s="24">
        <f t="shared" si="12"/>
        <v>3140.9421264796129</v>
      </c>
      <c r="AM9" s="24"/>
      <c r="AN9" s="5">
        <v>1982</v>
      </c>
      <c r="AO9" s="24">
        <f t="shared" si="13"/>
        <v>14375.834035385327</v>
      </c>
      <c r="AP9" s="24">
        <f t="shared" si="14"/>
        <v>1054.3082400918345</v>
      </c>
      <c r="AQ9" s="24">
        <f t="shared" si="15"/>
        <v>72768.969737178631</v>
      </c>
      <c r="AR9" s="24">
        <f t="shared" si="16"/>
        <v>88199.112012655794</v>
      </c>
      <c r="AS9" s="24"/>
      <c r="AT9" s="5">
        <v>1982</v>
      </c>
      <c r="AU9" s="24">
        <f t="shared" ref="AU9:AU32" si="21">(Y8+S9/2)</f>
        <v>14220.503804549975</v>
      </c>
      <c r="AV9" s="24">
        <f t="shared" ref="AV9:AV32" si="22">(Z8+T9/2)</f>
        <v>968.09986843010188</v>
      </c>
      <c r="AW9" s="24">
        <f t="shared" ref="AW9:AW32" si="23">(AA8+U9/2)</f>
        <v>100000</v>
      </c>
      <c r="AX9" s="24">
        <f t="shared" si="20"/>
        <v>115188.60367298007</v>
      </c>
      <c r="AY9" s="24"/>
      <c r="AZ9" s="24"/>
      <c r="BA9" s="24"/>
      <c r="BB9" s="24"/>
      <c r="BC9" s="24"/>
      <c r="BD9" s="5">
        <v>1982</v>
      </c>
      <c r="BE9" s="24"/>
      <c r="BF9" s="24"/>
      <c r="BG9" s="24"/>
      <c r="BH9" s="24"/>
      <c r="BI9" s="24"/>
      <c r="BJ9" s="123">
        <v>1982</v>
      </c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78">
        <v>1982</v>
      </c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54">
        <v>1982</v>
      </c>
      <c r="CM9" s="62"/>
      <c r="CN9" s="73"/>
      <c r="CO9" s="73"/>
      <c r="CP9" s="73"/>
      <c r="CQ9" s="73"/>
      <c r="CR9" s="62"/>
      <c r="CS9" s="62"/>
      <c r="CT9" s="62"/>
      <c r="CU9" s="62"/>
      <c r="CV9" s="62"/>
      <c r="CW9" s="62"/>
      <c r="CX9" s="62"/>
      <c r="CY9" s="62"/>
      <c r="CZ9" s="24"/>
      <c r="DA9" s="24"/>
      <c r="DB9" s="24"/>
      <c r="DC9" s="24"/>
    </row>
    <row r="10" spans="1:109" x14ac:dyDescent="0.2">
      <c r="B10" s="5">
        <v>1983</v>
      </c>
      <c r="C10" s="24">
        <v>22840.004322055018</v>
      </c>
      <c r="D10" s="24">
        <v>1295.5822236363929</v>
      </c>
      <c r="E10" s="24">
        <v>0</v>
      </c>
      <c r="F10" s="24">
        <v>35172</v>
      </c>
      <c r="G10" s="28"/>
      <c r="H10" s="5">
        <v>1983</v>
      </c>
      <c r="I10" s="26">
        <f>Manufacturing!I10</f>
        <v>109.46225148648216</v>
      </c>
      <c r="J10" s="26">
        <f>Manufacturing!J10</f>
        <v>135.10210918557041</v>
      </c>
      <c r="K10" s="26">
        <f>Manufacturing!K10</f>
        <v>70.751454362233972</v>
      </c>
      <c r="L10" s="26"/>
      <c r="M10" s="5">
        <v>1983</v>
      </c>
      <c r="N10" s="26">
        <f t="shared" si="17"/>
        <v>109.87237901439576</v>
      </c>
      <c r="O10" s="26">
        <f t="shared" si="18"/>
        <v>135.61662009337314</v>
      </c>
      <c r="P10" s="26">
        <f t="shared" si="19"/>
        <v>71.760212049706297</v>
      </c>
      <c r="R10" s="5">
        <v>1983</v>
      </c>
      <c r="S10" s="28">
        <f t="shared" si="0"/>
        <v>20865.64455955449</v>
      </c>
      <c r="T10" s="28">
        <f t="shared" si="1"/>
        <v>958.96520894195453</v>
      </c>
      <c r="U10" s="28">
        <f t="shared" si="2"/>
        <v>0</v>
      </c>
      <c r="V10" s="28"/>
      <c r="W10" s="28"/>
      <c r="X10" s="5">
        <v>1983</v>
      </c>
      <c r="Y10" s="24">
        <f t="shared" si="3"/>
        <v>32650.230196255812</v>
      </c>
      <c r="Z10" s="24">
        <f t="shared" si="4"/>
        <v>1171.0190588712785</v>
      </c>
      <c r="AA10" s="24">
        <f t="shared" si="5"/>
        <v>100000</v>
      </c>
      <c r="AC10" s="5">
        <v>1983</v>
      </c>
      <c r="AD10" s="24">
        <f t="shared" si="6"/>
        <v>4443.481583295712</v>
      </c>
      <c r="AE10" s="24">
        <f t="shared" si="7"/>
        <v>461.02430293353422</v>
      </c>
      <c r="AF10" s="24">
        <f t="shared" si="8"/>
        <v>0</v>
      </c>
      <c r="AH10" s="5">
        <v>1983</v>
      </c>
      <c r="AI10" s="24">
        <f t="shared" si="9"/>
        <v>4863.9349854626716</v>
      </c>
      <c r="AJ10" s="24">
        <f t="shared" si="10"/>
        <v>622.8535571212783</v>
      </c>
      <c r="AK10" s="24">
        <f t="shared" si="11"/>
        <v>0</v>
      </c>
      <c r="AL10" s="24">
        <f t="shared" si="12"/>
        <v>5486.7885425839504</v>
      </c>
      <c r="AM10" s="24"/>
      <c r="AN10" s="5">
        <v>1983</v>
      </c>
      <c r="AO10" s="24">
        <f t="shared" si="13"/>
        <v>26751.6424200447</v>
      </c>
      <c r="AP10" s="24">
        <f t="shared" si="14"/>
        <v>1245.7071142425564</v>
      </c>
      <c r="AQ10" s="24">
        <f t="shared" si="15"/>
        <v>70751.45436223397</v>
      </c>
      <c r="AR10" s="24">
        <f t="shared" si="16"/>
        <v>98748.803896521218</v>
      </c>
      <c r="AS10" s="24"/>
      <c r="AT10" s="5">
        <v>1983</v>
      </c>
      <c r="AU10" s="24">
        <f t="shared" si="21"/>
        <v>26660.889499774275</v>
      </c>
      <c r="AV10" s="24">
        <f t="shared" si="22"/>
        <v>1152.5607573338355</v>
      </c>
      <c r="AW10" s="24">
        <f t="shared" si="23"/>
        <v>100000</v>
      </c>
      <c r="AX10" s="24">
        <f t="shared" si="20"/>
        <v>127813.45025710811</v>
      </c>
      <c r="AY10" s="24"/>
      <c r="AZ10" s="24"/>
      <c r="BA10" s="24"/>
      <c r="BB10" s="24"/>
      <c r="BC10" s="24"/>
      <c r="BD10" s="5">
        <v>1983</v>
      </c>
      <c r="BE10" s="24"/>
      <c r="BF10" s="24"/>
      <c r="BG10" s="24"/>
      <c r="BH10" s="24"/>
      <c r="BI10" s="24"/>
      <c r="BJ10" s="123">
        <v>1983</v>
      </c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78">
        <v>1983</v>
      </c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54">
        <v>1983</v>
      </c>
      <c r="CM10" s="62"/>
      <c r="CN10" s="73"/>
      <c r="CO10" s="73"/>
      <c r="CP10" s="73"/>
      <c r="CQ10" s="73"/>
      <c r="CR10" s="62"/>
      <c r="CS10" s="62"/>
      <c r="CT10" s="62"/>
      <c r="CU10" s="62"/>
      <c r="CV10" s="62"/>
      <c r="CW10" s="62"/>
      <c r="CX10" s="62"/>
      <c r="CY10" s="62"/>
      <c r="CZ10" s="24"/>
      <c r="DA10" s="24"/>
      <c r="DB10" s="24"/>
      <c r="DC10" s="24"/>
    </row>
    <row r="11" spans="1:109" x14ac:dyDescent="0.2">
      <c r="B11" s="5">
        <v>1984</v>
      </c>
      <c r="C11" s="24">
        <v>12074.654670051754</v>
      </c>
      <c r="D11" s="24">
        <v>1889.5590746597118</v>
      </c>
      <c r="E11" s="24">
        <v>0</v>
      </c>
      <c r="F11" s="24">
        <v>43413</v>
      </c>
      <c r="G11" s="28"/>
      <c r="H11" s="5">
        <v>1984</v>
      </c>
      <c r="I11" s="26">
        <f>Manufacturing!I11</f>
        <v>108.18341450348245</v>
      </c>
      <c r="J11" s="26">
        <f>Manufacturing!J11</f>
        <v>132.92493418445238</v>
      </c>
      <c r="K11" s="26">
        <f>Manufacturing!K11</f>
        <v>66.853313907315908</v>
      </c>
      <c r="L11" s="26"/>
      <c r="M11" s="5">
        <v>1984</v>
      </c>
      <c r="N11" s="26">
        <f t="shared" si="17"/>
        <v>108.82283299498231</v>
      </c>
      <c r="O11" s="26">
        <f t="shared" si="18"/>
        <v>134.0135216850114</v>
      </c>
      <c r="P11" s="26">
        <f t="shared" si="19"/>
        <v>68.80238413477494</v>
      </c>
      <c r="R11" s="5">
        <v>1984</v>
      </c>
      <c r="S11" s="28">
        <f t="shared" si="0"/>
        <v>11161.28079841949</v>
      </c>
      <c r="T11" s="28">
        <f t="shared" si="1"/>
        <v>1421.5234231657982</v>
      </c>
      <c r="U11" s="28">
        <f t="shared" si="2"/>
        <v>0</v>
      </c>
      <c r="V11" s="28"/>
      <c r="W11" s="28"/>
      <c r="X11" s="5">
        <v>1984</v>
      </c>
      <c r="Y11" s="24">
        <f t="shared" si="3"/>
        <v>37439.699228764373</v>
      </c>
      <c r="Z11" s="24">
        <f t="shared" si="4"/>
        <v>1839.8301738554055</v>
      </c>
      <c r="AA11" s="24">
        <f t="shared" si="5"/>
        <v>100000</v>
      </c>
      <c r="AC11" s="5">
        <v>1984</v>
      </c>
      <c r="AD11" s="24">
        <f t="shared" si="6"/>
        <v>6371.8117659109266</v>
      </c>
      <c r="AE11" s="24">
        <f t="shared" si="7"/>
        <v>752.71230818167112</v>
      </c>
      <c r="AF11" s="24">
        <f t="shared" si="8"/>
        <v>0</v>
      </c>
      <c r="AH11" s="5">
        <v>1984</v>
      </c>
      <c r="AI11" s="24">
        <f t="shared" si="9"/>
        <v>6893.2435340970824</v>
      </c>
      <c r="AJ11" s="24">
        <f t="shared" si="10"/>
        <v>1000.5423402487587</v>
      </c>
      <c r="AK11" s="24">
        <f t="shared" si="11"/>
        <v>0</v>
      </c>
      <c r="AL11" s="24">
        <f t="shared" si="12"/>
        <v>7893.785874345841</v>
      </c>
      <c r="AM11" s="24"/>
      <c r="AN11" s="5">
        <v>1984</v>
      </c>
      <c r="AO11" s="24">
        <f t="shared" si="13"/>
        <v>37912.839437533949</v>
      </c>
      <c r="AP11" s="24">
        <f t="shared" si="14"/>
        <v>2001.0846804975172</v>
      </c>
      <c r="AQ11" s="24">
        <f t="shared" si="15"/>
        <v>66853.313907315911</v>
      </c>
      <c r="AR11" s="24">
        <f t="shared" si="16"/>
        <v>106767.23802534738</v>
      </c>
      <c r="AS11" s="24"/>
      <c r="AT11" s="5">
        <v>1984</v>
      </c>
      <c r="AU11" s="24">
        <f t="shared" si="21"/>
        <v>38230.87059546556</v>
      </c>
      <c r="AV11" s="24">
        <f t="shared" si="22"/>
        <v>1881.7807704541776</v>
      </c>
      <c r="AW11" s="24">
        <f t="shared" si="23"/>
        <v>100000</v>
      </c>
      <c r="AX11" s="24">
        <f t="shared" si="20"/>
        <v>140112.65136591974</v>
      </c>
      <c r="AY11" s="24"/>
      <c r="AZ11" s="24"/>
      <c r="BA11" s="24"/>
      <c r="BB11" s="24"/>
      <c r="BC11" s="24"/>
      <c r="BD11" s="5">
        <v>1984</v>
      </c>
      <c r="BE11" s="24"/>
      <c r="BF11" s="24"/>
      <c r="BG11" s="24"/>
      <c r="BH11" s="24"/>
      <c r="BI11" s="24"/>
      <c r="BJ11" s="123">
        <v>1984</v>
      </c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78">
        <v>1984</v>
      </c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54">
        <v>1984</v>
      </c>
      <c r="CM11" s="62"/>
      <c r="CN11" s="73"/>
      <c r="CO11" s="73"/>
      <c r="CP11" s="73"/>
      <c r="CQ11" s="73"/>
      <c r="CR11" s="62"/>
      <c r="CS11" s="62"/>
      <c r="CT11" s="62"/>
      <c r="CU11" s="62"/>
      <c r="CV11" s="62"/>
      <c r="CW11" s="62"/>
      <c r="CX11" s="62"/>
      <c r="CY11" s="62"/>
      <c r="CZ11" s="24"/>
      <c r="DA11" s="24"/>
      <c r="DB11" s="24"/>
      <c r="DC11" s="24"/>
    </row>
    <row r="12" spans="1:109" x14ac:dyDescent="0.2">
      <c r="B12" s="5">
        <v>1985</v>
      </c>
      <c r="C12" s="24">
        <v>2970.8418920235076</v>
      </c>
      <c r="D12" s="24">
        <v>1006.2162660016628</v>
      </c>
      <c r="E12" s="24">
        <v>0</v>
      </c>
      <c r="F12" s="24">
        <v>50768</v>
      </c>
      <c r="G12" s="28"/>
      <c r="H12" s="5">
        <v>1985</v>
      </c>
      <c r="I12" s="26">
        <f>Manufacturing!I12</f>
        <v>107.86838447107215</v>
      </c>
      <c r="J12" s="26">
        <f>Manufacturing!J12</f>
        <v>130.70195619483925</v>
      </c>
      <c r="K12" s="26">
        <f>Manufacturing!K12</f>
        <v>64.927081201784731</v>
      </c>
      <c r="L12" s="26"/>
      <c r="M12" s="5">
        <v>1985</v>
      </c>
      <c r="N12" s="26">
        <f t="shared" si="17"/>
        <v>108.0258994872773</v>
      </c>
      <c r="O12" s="26">
        <f t="shared" si="18"/>
        <v>131.81344518964582</v>
      </c>
      <c r="P12" s="26">
        <f t="shared" si="19"/>
        <v>65.890197554550326</v>
      </c>
      <c r="R12" s="5">
        <v>1985</v>
      </c>
      <c r="S12" s="28">
        <f t="shared" si="0"/>
        <v>2754.1358912445935</v>
      </c>
      <c r="T12" s="28">
        <f t="shared" si="1"/>
        <v>769.85555174222634</v>
      </c>
      <c r="U12" s="28">
        <f t="shared" si="2"/>
        <v>0</v>
      </c>
      <c r="V12" s="28"/>
      <c r="W12" s="28"/>
      <c r="X12" s="5">
        <v>1985</v>
      </c>
      <c r="Y12" s="24">
        <f t="shared" si="3"/>
        <v>33724.373924277854</v>
      </c>
      <c r="Z12" s="24">
        <f t="shared" si="4"/>
        <v>1719.7825457070244</v>
      </c>
      <c r="AA12" s="24">
        <f t="shared" si="5"/>
        <v>100000</v>
      </c>
      <c r="AC12" s="5">
        <v>1985</v>
      </c>
      <c r="AD12" s="24">
        <f t="shared" si="6"/>
        <v>6469.4611957311108</v>
      </c>
      <c r="AE12" s="24">
        <f t="shared" si="7"/>
        <v>889.90317989060759</v>
      </c>
      <c r="AF12" s="24">
        <f t="shared" si="8"/>
        <v>0</v>
      </c>
      <c r="AH12" s="5">
        <v>1985</v>
      </c>
      <c r="AI12" s="24">
        <f t="shared" si="9"/>
        <v>6978.5032758180569</v>
      </c>
      <c r="AJ12" s="24">
        <f t="shared" si="10"/>
        <v>1163.1208643571035</v>
      </c>
      <c r="AK12" s="24">
        <f t="shared" si="11"/>
        <v>0</v>
      </c>
      <c r="AL12" s="24">
        <f t="shared" si="12"/>
        <v>8141.6241401751604</v>
      </c>
      <c r="AM12" s="24"/>
      <c r="AN12" s="5">
        <v>1985</v>
      </c>
      <c r="AO12" s="24">
        <f t="shared" si="13"/>
        <v>38381.768016999318</v>
      </c>
      <c r="AP12" s="24">
        <f t="shared" si="14"/>
        <v>2326.2417287142071</v>
      </c>
      <c r="AQ12" s="24">
        <f t="shared" si="15"/>
        <v>64927.081201784735</v>
      </c>
      <c r="AR12" s="24">
        <f t="shared" si="16"/>
        <v>105635.09094749826</v>
      </c>
      <c r="AS12" s="24"/>
      <c r="AT12" s="5">
        <v>1985</v>
      </c>
      <c r="AU12" s="24">
        <f t="shared" si="21"/>
        <v>38816.767174386667</v>
      </c>
      <c r="AV12" s="24">
        <f t="shared" si="22"/>
        <v>2224.7579497265187</v>
      </c>
      <c r="AW12" s="24">
        <f t="shared" si="23"/>
        <v>100000</v>
      </c>
      <c r="AX12" s="24">
        <f t="shared" si="20"/>
        <v>141041.52512411319</v>
      </c>
      <c r="AY12" s="24"/>
      <c r="AZ12" s="24"/>
      <c r="BA12" s="24"/>
      <c r="BB12" s="24"/>
      <c r="BC12" s="24"/>
      <c r="BD12" s="5">
        <v>1985</v>
      </c>
      <c r="BE12" s="24"/>
      <c r="BF12" s="24"/>
      <c r="BG12" s="24"/>
      <c r="BH12" s="24"/>
      <c r="BI12" s="24"/>
      <c r="BJ12" s="123">
        <v>1985</v>
      </c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78">
        <v>1985</v>
      </c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54">
        <v>1985</v>
      </c>
      <c r="CM12" s="62"/>
      <c r="CN12" s="73"/>
      <c r="CO12" s="73"/>
      <c r="CP12" s="73"/>
      <c r="CQ12" s="73"/>
      <c r="CR12" s="62"/>
      <c r="CS12" s="62"/>
      <c r="CT12" s="62"/>
      <c r="CU12" s="62"/>
      <c r="CV12" s="62"/>
      <c r="CW12" s="62"/>
      <c r="CX12" s="62"/>
      <c r="CY12" s="62"/>
      <c r="CZ12" s="24"/>
      <c r="DA12" s="24"/>
      <c r="DB12" s="24"/>
      <c r="DC12" s="24"/>
    </row>
    <row r="13" spans="1:109" x14ac:dyDescent="0.2">
      <c r="B13" s="5">
        <v>1986</v>
      </c>
      <c r="C13" s="24">
        <v>42971.022923400029</v>
      </c>
      <c r="D13" s="24">
        <v>1991.1570894515858</v>
      </c>
      <c r="E13" s="24">
        <v>0</v>
      </c>
      <c r="F13" s="24">
        <v>57122</v>
      </c>
      <c r="G13" s="28"/>
      <c r="H13" s="5">
        <v>1986</v>
      </c>
      <c r="I13" s="26">
        <f>Manufacturing!I13</f>
        <v>108.70032137347734</v>
      </c>
      <c r="J13" s="26">
        <f>Manufacturing!J13</f>
        <v>126.00499529522384</v>
      </c>
      <c r="K13" s="26">
        <f>Manufacturing!K13</f>
        <v>61.084145234510373</v>
      </c>
      <c r="L13" s="26"/>
      <c r="M13" s="5">
        <v>1986</v>
      </c>
      <c r="N13" s="26">
        <f t="shared" si="17"/>
        <v>108.28435292227473</v>
      </c>
      <c r="O13" s="26">
        <f t="shared" si="18"/>
        <v>128.35347574503155</v>
      </c>
      <c r="P13" s="26">
        <f t="shared" si="19"/>
        <v>63.005613218147552</v>
      </c>
      <c r="R13" s="5">
        <v>1986</v>
      </c>
      <c r="S13" s="28">
        <f t="shared" si="0"/>
        <v>39531.64294313197</v>
      </c>
      <c r="T13" s="28">
        <f t="shared" si="1"/>
        <v>1580.2207561584344</v>
      </c>
      <c r="U13" s="28">
        <f t="shared" si="2"/>
        <v>0</v>
      </c>
      <c r="V13" s="28"/>
      <c r="W13" s="28"/>
      <c r="X13" s="5">
        <v>1986</v>
      </c>
      <c r="Y13" s="24">
        <f t="shared" si="3"/>
        <v>64340.984301435848</v>
      </c>
      <c r="Z13" s="24">
        <f t="shared" si="4"/>
        <v>2296.0461323509617</v>
      </c>
      <c r="AA13" s="24">
        <f t="shared" si="5"/>
        <v>100000</v>
      </c>
      <c r="AC13" s="5">
        <v>1986</v>
      </c>
      <c r="AD13" s="24">
        <f t="shared" si="6"/>
        <v>8915.0325659739719</v>
      </c>
      <c r="AE13" s="24">
        <f t="shared" si="7"/>
        <v>1003.9571695144967</v>
      </c>
      <c r="AF13" s="24">
        <f t="shared" si="8"/>
        <v>0</v>
      </c>
      <c r="AH13" s="5">
        <v>1986</v>
      </c>
      <c r="AI13" s="24">
        <f t="shared" si="9"/>
        <v>9690.6690497638701</v>
      </c>
      <c r="AJ13" s="24">
        <f t="shared" si="10"/>
        <v>1265.0361842128041</v>
      </c>
      <c r="AK13" s="24">
        <f t="shared" si="11"/>
        <v>0</v>
      </c>
      <c r="AL13" s="24">
        <f t="shared" si="12"/>
        <v>10955.705233976674</v>
      </c>
      <c r="AM13" s="24"/>
      <c r="AN13" s="5">
        <v>1986</v>
      </c>
      <c r="AO13" s="24">
        <f t="shared" si="13"/>
        <v>53298.679773701289</v>
      </c>
      <c r="AP13" s="24">
        <f t="shared" si="14"/>
        <v>2530.0723684256077</v>
      </c>
      <c r="AQ13" s="24">
        <f t="shared" si="15"/>
        <v>61084.145234510375</v>
      </c>
      <c r="AR13" s="24">
        <f t="shared" si="16"/>
        <v>116912.89737663727</v>
      </c>
      <c r="AS13" s="24"/>
      <c r="AT13" s="5">
        <v>1986</v>
      </c>
      <c r="AU13" s="24">
        <f t="shared" si="21"/>
        <v>53490.195395843839</v>
      </c>
      <c r="AV13" s="24">
        <f t="shared" si="22"/>
        <v>2509.8929237862417</v>
      </c>
      <c r="AW13" s="24">
        <f t="shared" si="23"/>
        <v>100000</v>
      </c>
      <c r="AX13" s="24">
        <f t="shared" si="20"/>
        <v>156000.08831963007</v>
      </c>
      <c r="AY13" s="24"/>
      <c r="AZ13" s="24"/>
      <c r="BA13" s="24"/>
      <c r="BB13" s="24"/>
      <c r="BC13" s="24"/>
      <c r="BD13" s="5">
        <v>1986</v>
      </c>
      <c r="BE13" s="24"/>
      <c r="BF13" s="24"/>
      <c r="BG13" s="24"/>
      <c r="BH13" s="24"/>
      <c r="BI13" s="24"/>
      <c r="BJ13" s="123">
        <v>1986</v>
      </c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78">
        <v>1986</v>
      </c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54">
        <v>1986</v>
      </c>
      <c r="CM13" s="62"/>
      <c r="CN13" s="73"/>
      <c r="CO13" s="73"/>
      <c r="CP13" s="73"/>
      <c r="CQ13" s="73"/>
      <c r="CR13" s="62"/>
      <c r="CS13" s="62"/>
      <c r="CT13" s="62"/>
      <c r="CU13" s="62"/>
      <c r="CV13" s="62"/>
      <c r="CW13" s="62"/>
      <c r="CX13" s="62"/>
      <c r="CY13" s="62"/>
      <c r="CZ13" s="24"/>
      <c r="DA13" s="24"/>
      <c r="DB13" s="24"/>
      <c r="DC13" s="24"/>
    </row>
    <row r="14" spans="1:109" x14ac:dyDescent="0.2">
      <c r="B14" s="5">
        <v>1987</v>
      </c>
      <c r="C14" s="24">
        <v>825.94602531121791</v>
      </c>
      <c r="D14" s="24">
        <v>452.59169928868937</v>
      </c>
      <c r="E14" s="24">
        <v>0</v>
      </c>
      <c r="F14" s="24">
        <v>59771</v>
      </c>
      <c r="G14" s="28"/>
      <c r="H14" s="5">
        <v>1987</v>
      </c>
      <c r="I14" s="26">
        <f>Manufacturing!I14</f>
        <v>109.92216070349912</v>
      </c>
      <c r="J14" s="26">
        <f>Manufacturing!J14</f>
        <v>125.42233902013204</v>
      </c>
      <c r="K14" s="26">
        <f>Manufacturing!K14</f>
        <v>57.503143149354365</v>
      </c>
      <c r="L14" s="26"/>
      <c r="M14" s="5">
        <v>1987</v>
      </c>
      <c r="N14" s="26">
        <f t="shared" si="17"/>
        <v>109.31124103848822</v>
      </c>
      <c r="O14" s="26">
        <f t="shared" si="18"/>
        <v>125.71366715767795</v>
      </c>
      <c r="P14" s="26">
        <f t="shared" si="19"/>
        <v>59.293644191932373</v>
      </c>
      <c r="R14" s="5">
        <v>1987</v>
      </c>
      <c r="S14" s="28">
        <f t="shared" si="0"/>
        <v>751.39173031642008</v>
      </c>
      <c r="T14" s="28">
        <f t="shared" si="1"/>
        <v>360.85413716932999</v>
      </c>
      <c r="U14" s="28">
        <f t="shared" si="2"/>
        <v>0</v>
      </c>
      <c r="V14" s="28"/>
      <c r="W14" s="28"/>
      <c r="X14" s="5">
        <v>1987</v>
      </c>
      <c r="Y14" s="24">
        <f t="shared" si="3"/>
        <v>54306.262670653261</v>
      </c>
      <c r="Z14" s="24">
        <f t="shared" si="4"/>
        <v>1666.3109891460408</v>
      </c>
      <c r="AA14" s="24">
        <f t="shared" si="5"/>
        <v>100000</v>
      </c>
      <c r="AC14" s="5">
        <v>1987</v>
      </c>
      <c r="AD14" s="24">
        <f t="shared" si="6"/>
        <v>10786.113361099009</v>
      </c>
      <c r="AE14" s="24">
        <f t="shared" si="7"/>
        <v>990.58928037425073</v>
      </c>
      <c r="AF14" s="24">
        <f t="shared" si="8"/>
        <v>0</v>
      </c>
      <c r="AH14" s="5">
        <v>1987</v>
      </c>
      <c r="AI14" s="24">
        <f t="shared" si="9"/>
        <v>11856.328862448841</v>
      </c>
      <c r="AJ14" s="24">
        <f t="shared" si="10"/>
        <v>1242.420245528079</v>
      </c>
      <c r="AK14" s="24">
        <f t="shared" si="11"/>
        <v>0</v>
      </c>
      <c r="AL14" s="24">
        <f t="shared" si="12"/>
        <v>13098.749107976921</v>
      </c>
      <c r="AM14" s="24"/>
      <c r="AN14" s="5">
        <v>1987</v>
      </c>
      <c r="AO14" s="24">
        <f t="shared" si="13"/>
        <v>65209.808743468646</v>
      </c>
      <c r="AP14" s="24">
        <f t="shared" si="14"/>
        <v>2484.840491056158</v>
      </c>
      <c r="AQ14" s="24">
        <f t="shared" si="15"/>
        <v>57503.143149354364</v>
      </c>
      <c r="AR14" s="24">
        <f t="shared" si="16"/>
        <v>125197.79238387916</v>
      </c>
      <c r="AS14" s="24"/>
      <c r="AT14" s="5">
        <v>1987</v>
      </c>
      <c r="AU14" s="24">
        <f t="shared" si="21"/>
        <v>64716.680166594058</v>
      </c>
      <c r="AV14" s="24">
        <f t="shared" si="22"/>
        <v>2476.4732009356267</v>
      </c>
      <c r="AW14" s="24">
        <f t="shared" si="23"/>
        <v>100000</v>
      </c>
      <c r="AX14" s="24">
        <f t="shared" si="20"/>
        <v>167193.15336752968</v>
      </c>
      <c r="AY14" s="24"/>
      <c r="AZ14" s="24">
        <f>AL14+BA14</f>
        <v>9504.0221807016005</v>
      </c>
      <c r="BA14" s="24">
        <f>BO14-BB14-AL14</f>
        <v>-3594.7269272753201</v>
      </c>
      <c r="BB14" s="24">
        <v>2125</v>
      </c>
      <c r="BC14" s="24"/>
      <c r="BD14" s="5">
        <v>1987</v>
      </c>
      <c r="BE14" s="29">
        <v>3.6645629999999998E-2</v>
      </c>
      <c r="BF14" s="29">
        <f t="shared" ref="BF14:BF32" si="24">(I14/I13)/(1+$BE14)-1</f>
        <v>-2.4507112440386725E-2</v>
      </c>
      <c r="BG14" s="29">
        <f t="shared" ref="BG14:BH29" si="25">(J14/J13)/(1+$BE14)-1</f>
        <v>-3.9810810594194224E-2</v>
      </c>
      <c r="BH14" s="29">
        <f t="shared" si="25"/>
        <v>-9.1901910965087041E-2</v>
      </c>
      <c r="BI14" s="26"/>
      <c r="BJ14" s="123">
        <v>1987</v>
      </c>
      <c r="BK14" s="136">
        <f>AVERAGE(Manufacturing!BK14,'Services market producers'!BK14)</f>
        <v>-6.4640463901658295E-3</v>
      </c>
      <c r="BL14" s="134">
        <f t="shared" ref="BL14:BL32" si="26">(1+$BE14)*($BK14+DC$5*(1+BF$34)-BF$34)*N14/100*AU14</f>
        <v>13879.420432203908</v>
      </c>
      <c r="BM14" s="134">
        <f t="shared" ref="BM14:BM32" si="27">(1+$BE14)*($BK14+DD$5*(1+BG$34)-BG$34)*O14/100*AV14</f>
        <v>1352.7644851172126</v>
      </c>
      <c r="BN14" s="134">
        <f t="shared" ref="BN14:BN32" si="28">(1+$BE14)*($BK14+DE$5*(1+BH$34)-BH$34)*P14/100*AW14</f>
        <v>-3603.1627366195189</v>
      </c>
      <c r="BO14" s="135">
        <f>BL14+BM14+BN14</f>
        <v>11629.022180701601</v>
      </c>
      <c r="BP14" s="136">
        <f t="shared" ref="BP14:BP32" si="29">BL14/$BO14</f>
        <v>1.1935156900153523</v>
      </c>
      <c r="BQ14" s="136">
        <f t="shared" ref="BQ14:BR29" si="30">BM14/$BO14</f>
        <v>0.11632658912304163</v>
      </c>
      <c r="BR14" s="136">
        <f t="shared" si="30"/>
        <v>-0.30984227913839385</v>
      </c>
      <c r="BS14" s="136">
        <f t="shared" ref="BS14:BS32" si="31">+SUM(BP14:BR14)</f>
        <v>1</v>
      </c>
      <c r="BT14" s="143"/>
      <c r="BU14" s="143"/>
      <c r="BV14" s="143"/>
      <c r="BW14" s="143"/>
      <c r="BX14" s="78">
        <v>1987</v>
      </c>
      <c r="BY14" s="86">
        <f>AVERAGE(Manufacturing!BY14,'Services market producers'!BY14)</f>
        <v>2.7985819437211137E-2</v>
      </c>
      <c r="BZ14" s="87">
        <f t="shared" ref="BZ14:BZ32" si="32">(1+$BE14)*($BY14+DC$5)*N14/100*AU14</f>
        <v>14274.842720149529</v>
      </c>
      <c r="CA14" s="87">
        <f t="shared" ref="CA14:CA32" si="33">(1+$BE14)*($BY14+DD$5)*O14/100*AV14</f>
        <v>1381.2612517701054</v>
      </c>
      <c r="CB14" s="87">
        <f t="shared" ref="CB14:CB32" si="34">(1+$BE14)*($BY14+DE$5)*P14/100*AW14</f>
        <v>1720.1902903514824</v>
      </c>
      <c r="CC14" s="88">
        <f>BZ14+CA14+CB14</f>
        <v>17376.294262271116</v>
      </c>
      <c r="CD14" s="86">
        <f t="shared" ref="CD14:CF32" si="35">BZ14/$CC14</f>
        <v>0.82151248733996629</v>
      </c>
      <c r="CE14" s="86">
        <f t="shared" si="35"/>
        <v>7.9491129174142555E-2</v>
      </c>
      <c r="CF14" s="86">
        <f t="shared" si="35"/>
        <v>9.899638348589121E-2</v>
      </c>
      <c r="CG14" s="86">
        <f t="shared" ref="CG14:CG32" si="36">CD14+CE14+CF14</f>
        <v>1</v>
      </c>
      <c r="CH14" s="89"/>
      <c r="CI14" s="89"/>
      <c r="CJ14" s="89"/>
      <c r="CK14" s="89"/>
      <c r="CL14" s="54">
        <v>1987</v>
      </c>
      <c r="CM14" s="63">
        <v>0.02</v>
      </c>
      <c r="CN14" s="74">
        <f t="shared" ref="CN14:CN32" si="37">(1+$BE$34)*($CM14+DC$5*(1+BF14)-BF14)*N14/100*AU14</f>
        <v>15102.90437584099</v>
      </c>
      <c r="CO14" s="74">
        <f t="shared" ref="CO14:CO32" si="38">(1+$BE$34)*($CM14+DD$5*(1+BG14)-BG14)*O14/100*AV14</f>
        <v>1424.6556061720612</v>
      </c>
      <c r="CP14" s="74">
        <f t="shared" ref="CP14:CP32" si="39">(1+$BE$34)*($CM14+DE$5*(1+BH14)-BH14)*P14/100*AW14</f>
        <v>6840.1793005232084</v>
      </c>
      <c r="CQ14" s="75">
        <f>CN14+CO14+CP14</f>
        <v>23367.739282536262</v>
      </c>
      <c r="CR14" s="63">
        <f t="shared" ref="CR14:CR32" si="40">+CN14/$CQ14</f>
        <v>0.64631431364556746</v>
      </c>
      <c r="CS14" s="63">
        <f t="shared" ref="CS14:CS32" si="41">+CO14/$CQ14</f>
        <v>6.0966770852188039E-2</v>
      </c>
      <c r="CT14" s="63">
        <f t="shared" ref="CT14:CT32" si="42">+CP14/$CQ14</f>
        <v>0.29271891550224438</v>
      </c>
      <c r="CU14" s="63">
        <f>CR14+CS14+CT14</f>
        <v>0.99999999999999989</v>
      </c>
      <c r="CV14" s="63"/>
      <c r="CW14" s="64"/>
      <c r="CX14" s="64"/>
      <c r="CY14" s="64"/>
      <c r="CZ14" s="26"/>
      <c r="DA14" s="26"/>
      <c r="DB14" s="26"/>
      <c r="DC14" s="26"/>
    </row>
    <row r="15" spans="1:109" x14ac:dyDescent="0.2">
      <c r="B15" s="5">
        <v>1988</v>
      </c>
      <c r="C15" s="24">
        <v>26553.247259875483</v>
      </c>
      <c r="D15" s="24">
        <v>1880.359516736838</v>
      </c>
      <c r="E15" s="24">
        <v>0</v>
      </c>
      <c r="F15" s="24">
        <v>66458</v>
      </c>
      <c r="G15" s="28"/>
      <c r="H15" s="5">
        <v>1988</v>
      </c>
      <c r="I15" s="26">
        <f>Manufacturing!I15</f>
        <v>111.38177005678141</v>
      </c>
      <c r="J15" s="26">
        <f>Manufacturing!J15</f>
        <v>124.15025208557284</v>
      </c>
      <c r="K15" s="26">
        <f>Manufacturing!K15</f>
        <v>55.456843189130907</v>
      </c>
      <c r="L15" s="26"/>
      <c r="M15" s="5">
        <v>1988</v>
      </c>
      <c r="N15" s="26">
        <f t="shared" si="17"/>
        <v>110.65196538014027</v>
      </c>
      <c r="O15" s="26">
        <f t="shared" si="18"/>
        <v>124.78629555285244</v>
      </c>
      <c r="P15" s="26">
        <f t="shared" si="19"/>
        <v>56.479993169242633</v>
      </c>
      <c r="R15" s="5">
        <v>1988</v>
      </c>
      <c r="S15" s="28">
        <f t="shared" si="0"/>
        <v>23839.850315126867</v>
      </c>
      <c r="T15" s="28">
        <f t="shared" si="1"/>
        <v>1514.5837283042854</v>
      </c>
      <c r="U15" s="28">
        <f t="shared" si="2"/>
        <v>0</v>
      </c>
      <c r="V15" s="28"/>
      <c r="W15" s="28"/>
      <c r="X15" s="5">
        <v>1988</v>
      </c>
      <c r="Y15" s="24">
        <f t="shared" si="3"/>
        <v>67108.415014410682</v>
      </c>
      <c r="Z15" s="24">
        <f t="shared" si="4"/>
        <v>2211.4535761310531</v>
      </c>
      <c r="AA15" s="24">
        <f t="shared" si="5"/>
        <v>100000</v>
      </c>
      <c r="AC15" s="5">
        <v>1988</v>
      </c>
      <c r="AD15" s="24">
        <f t="shared" si="6"/>
        <v>11037.697971369449</v>
      </c>
      <c r="AE15" s="24">
        <f t="shared" si="7"/>
        <v>969.44114131927347</v>
      </c>
      <c r="AF15" s="24">
        <f t="shared" si="8"/>
        <v>0</v>
      </c>
      <c r="AH15" s="5">
        <v>1988</v>
      </c>
      <c r="AI15" s="24">
        <f t="shared" si="9"/>
        <v>12293.983374032747</v>
      </c>
      <c r="AJ15" s="24">
        <f t="shared" si="10"/>
        <v>1203.5636207691325</v>
      </c>
      <c r="AK15" s="24">
        <f t="shared" si="11"/>
        <v>0</v>
      </c>
      <c r="AL15" s="24">
        <f t="shared" si="12"/>
        <v>13497.54699480188</v>
      </c>
      <c r="AM15" s="24"/>
      <c r="AN15" s="5">
        <v>1988</v>
      </c>
      <c r="AO15" s="24">
        <f t="shared" si="13"/>
        <v>67616.908557180097</v>
      </c>
      <c r="AP15" s="24">
        <f t="shared" si="14"/>
        <v>2407.127241538265</v>
      </c>
      <c r="AQ15" s="24">
        <f t="shared" si="15"/>
        <v>55456.843189130908</v>
      </c>
      <c r="AR15" s="24">
        <f t="shared" si="16"/>
        <v>125480.87898784928</v>
      </c>
      <c r="AS15" s="24"/>
      <c r="AT15" s="5">
        <v>1988</v>
      </c>
      <c r="AU15" s="24">
        <f t="shared" si="21"/>
        <v>66226.187828216702</v>
      </c>
      <c r="AV15" s="24">
        <f t="shared" si="22"/>
        <v>2423.6028532981836</v>
      </c>
      <c r="AW15" s="24">
        <f t="shared" si="23"/>
        <v>100000</v>
      </c>
      <c r="AX15" s="24">
        <f t="shared" si="20"/>
        <v>168649.79068151489</v>
      </c>
      <c r="AY15" s="24"/>
      <c r="AZ15" s="24">
        <f t="shared" ref="AZ15:AZ32" si="43">AL15+BA15</f>
        <v>10603.085662792375</v>
      </c>
      <c r="BA15" s="24">
        <f t="shared" ref="BA15:BA32" si="44">BO15-BB15-AL15</f>
        <v>-2894.461332009505</v>
      </c>
      <c r="BB15" s="24">
        <v>2325</v>
      </c>
      <c r="BC15" s="24"/>
      <c r="BD15" s="5">
        <v>1988</v>
      </c>
      <c r="BE15" s="29">
        <v>4.0777409999999993E-2</v>
      </c>
      <c r="BF15" s="29">
        <f t="shared" si="24"/>
        <v>-2.6421439859468099E-2</v>
      </c>
      <c r="BG15" s="29">
        <f t="shared" si="25"/>
        <v>-4.8924810094188476E-2</v>
      </c>
      <c r="BH15" s="29">
        <f t="shared" si="25"/>
        <v>-7.337139470350762E-2</v>
      </c>
      <c r="BI15" s="26"/>
      <c r="BJ15" s="123">
        <v>1988</v>
      </c>
      <c r="BK15" s="136">
        <f>AVERAGE(Manufacturing!BK15,'Services market producers'!BK15)</f>
        <v>-1.9783050700824655E-3</v>
      </c>
      <c r="BL15" s="134">
        <f t="shared" si="26"/>
        <v>14776.78668759321</v>
      </c>
      <c r="BM15" s="134">
        <f t="shared" si="27"/>
        <v>1333.4753907013874</v>
      </c>
      <c r="BN15" s="134">
        <f t="shared" si="28"/>
        <v>-3182.1764155022229</v>
      </c>
      <c r="BO15" s="135">
        <f t="shared" ref="BO15:BO32" si="45">BL15+BM15+BN15</f>
        <v>12928.085662792375</v>
      </c>
      <c r="BP15" s="136">
        <f t="shared" si="29"/>
        <v>1.1429988223331071</v>
      </c>
      <c r="BQ15" s="136">
        <f t="shared" si="30"/>
        <v>0.10314561842200588</v>
      </c>
      <c r="BR15" s="136">
        <f t="shared" si="30"/>
        <v>-0.24614444075511296</v>
      </c>
      <c r="BS15" s="136">
        <f t="shared" si="31"/>
        <v>1</v>
      </c>
      <c r="BT15" s="143"/>
      <c r="BU15" s="144">
        <f>BP14*($AU15/$AU14)+BQ14*($AV15/$AV14)+BR14*($AW15/$AW14)</f>
        <v>1.025355127226564</v>
      </c>
      <c r="BV15" s="144">
        <f>1/(BP15*$AU14/$AU15+BQ15*$AV14/$AV15+BR15*$AW14/$AW15)</f>
        <v>1.0243828925141814</v>
      </c>
      <c r="BW15" s="144">
        <f>(BU15*BV15)^0.5</f>
        <v>1.0248688945824214</v>
      </c>
      <c r="BX15" s="78">
        <v>1988</v>
      </c>
      <c r="BY15" s="86">
        <f>AVERAGE(Manufacturing!BY15,'Services market producers'!BY15)</f>
        <v>2.9547289189122042E-2</v>
      </c>
      <c r="BZ15" s="87">
        <f t="shared" si="32"/>
        <v>14964.997191582748</v>
      </c>
      <c r="CA15" s="87">
        <f t="shared" si="33"/>
        <v>1352.063806706419</v>
      </c>
      <c r="CB15" s="87">
        <f t="shared" si="34"/>
        <v>1736.8812849020337</v>
      </c>
      <c r="CC15" s="88">
        <f t="shared" ref="CC15:CC32" si="46">BZ15+CA15+CB15</f>
        <v>18053.942283191202</v>
      </c>
      <c r="CD15" s="86">
        <f t="shared" si="35"/>
        <v>0.82890467670962031</v>
      </c>
      <c r="CE15" s="86">
        <f t="shared" si="35"/>
        <v>7.4890225386686521E-2</v>
      </c>
      <c r="CF15" s="86">
        <f t="shared" si="35"/>
        <v>9.6205097903693082E-2</v>
      </c>
      <c r="CG15" s="86">
        <f t="shared" si="36"/>
        <v>1</v>
      </c>
      <c r="CH15" s="89"/>
      <c r="CI15" s="90">
        <f>CD14*($AU15/$AU14)+CE14*($AV15/$AV14)+CF14*($AW15/$AW14)</f>
        <v>1.0174646057399788</v>
      </c>
      <c r="CJ15" s="90">
        <f>1/(CD15*$AU14/$AU15+CE15*$AV14/$AV15+CF15*$AW14/$AW15)</f>
        <v>1.0175628169885471</v>
      </c>
      <c r="CK15" s="90">
        <f>(CI15*CJ15)^0.5</f>
        <v>1.0175137101793343</v>
      </c>
      <c r="CL15" s="54">
        <v>1988</v>
      </c>
      <c r="CM15" s="63">
        <f>CM14</f>
        <v>0.02</v>
      </c>
      <c r="CN15" s="74">
        <f t="shared" si="37"/>
        <v>15765.2546772729</v>
      </c>
      <c r="CO15" s="74">
        <f t="shared" si="38"/>
        <v>1401.0049047030459</v>
      </c>
      <c r="CP15" s="74">
        <f t="shared" si="39"/>
        <v>5436.6368116827307</v>
      </c>
      <c r="CQ15" s="75">
        <f t="shared" ref="CQ15:CQ32" si="47">CN15+CO15+CP15</f>
        <v>22602.896393658673</v>
      </c>
      <c r="CR15" s="63">
        <f t="shared" si="40"/>
        <v>0.69748825118252988</v>
      </c>
      <c r="CS15" s="63">
        <f t="shared" si="41"/>
        <v>6.198342373042523E-2</v>
      </c>
      <c r="CT15" s="63">
        <f t="shared" si="42"/>
        <v>0.24052832508704503</v>
      </c>
      <c r="CU15" s="63">
        <f t="shared" ref="CU15:CU32" si="48">CR15+CS15+CT15</f>
        <v>1</v>
      </c>
      <c r="CV15" s="63"/>
      <c r="CW15" s="65">
        <f>CR14*($AU15/$AU14)+CS14*($AV15/$AV14)+CT14*($AW15/$AW14)</f>
        <v>1.0137736098740191</v>
      </c>
      <c r="CX15" s="65">
        <f>1/(CR15*$AU14/$AU15+CS15*$AV14/$AV15+CT15*$AW14/$AW15)</f>
        <v>1.0147605491617688</v>
      </c>
      <c r="CY15" s="65">
        <f>(CW15*CX15)^0.5</f>
        <v>1.014266959474412</v>
      </c>
      <c r="CZ15" s="25"/>
      <c r="DA15" s="26"/>
      <c r="DB15" s="26"/>
      <c r="DC15" s="26"/>
    </row>
    <row r="16" spans="1:109" x14ac:dyDescent="0.2">
      <c r="B16" s="5">
        <v>1989</v>
      </c>
      <c r="C16" s="24">
        <v>41319.876483265522</v>
      </c>
      <c r="D16" s="24">
        <v>1371.0124656054256</v>
      </c>
      <c r="E16" s="24">
        <v>0</v>
      </c>
      <c r="F16" s="24">
        <v>74843</v>
      </c>
      <c r="G16" s="28"/>
      <c r="H16" s="5">
        <v>1989</v>
      </c>
      <c r="I16" s="26">
        <f>Manufacturing!I16</f>
        <v>112.53590300158076</v>
      </c>
      <c r="J16" s="26">
        <f>Manufacturing!J16</f>
        <v>118.13642506137738</v>
      </c>
      <c r="K16" s="26">
        <f>Manufacturing!K16</f>
        <v>52.274618079648199</v>
      </c>
      <c r="L16" s="26"/>
      <c r="M16" s="5">
        <v>1989</v>
      </c>
      <c r="N16" s="26">
        <f t="shared" si="17"/>
        <v>111.95883652918108</v>
      </c>
      <c r="O16" s="26">
        <f t="shared" si="18"/>
        <v>121.14333857347512</v>
      </c>
      <c r="P16" s="26">
        <f t="shared" si="19"/>
        <v>53.86573063438955</v>
      </c>
      <c r="R16" s="5">
        <v>1989</v>
      </c>
      <c r="S16" s="28">
        <f t="shared" si="0"/>
        <v>36717.061294372084</v>
      </c>
      <c r="T16" s="28">
        <f t="shared" si="1"/>
        <v>1160.5332266429432</v>
      </c>
      <c r="U16" s="28">
        <f t="shared" si="2"/>
        <v>0</v>
      </c>
      <c r="V16" s="28"/>
      <c r="W16" s="28"/>
      <c r="X16" s="5">
        <v>1989</v>
      </c>
      <c r="Y16" s="24">
        <f t="shared" si="3"/>
        <v>89580.985365183311</v>
      </c>
      <c r="Z16" s="24">
        <f t="shared" si="4"/>
        <v>2255.2987269929863</v>
      </c>
      <c r="AA16" s="24">
        <f t="shared" si="5"/>
        <v>100000</v>
      </c>
      <c r="AC16" s="5">
        <v>1989</v>
      </c>
      <c r="AD16" s="24">
        <f t="shared" si="6"/>
        <v>14244.490943599452</v>
      </c>
      <c r="AE16" s="24">
        <f t="shared" si="7"/>
        <v>1116.68807578101</v>
      </c>
      <c r="AF16" s="24">
        <f t="shared" si="8"/>
        <v>0</v>
      </c>
      <c r="AH16" s="5">
        <v>1989</v>
      </c>
      <c r="AI16" s="24">
        <f t="shared" si="9"/>
        <v>16030.166511358037</v>
      </c>
      <c r="AJ16" s="24">
        <f t="shared" si="10"/>
        <v>1319.21537181437</v>
      </c>
      <c r="AK16" s="24">
        <f t="shared" si="11"/>
        <v>0</v>
      </c>
      <c r="AL16" s="24">
        <f t="shared" si="12"/>
        <v>17349.381883172406</v>
      </c>
      <c r="AM16" s="24"/>
      <c r="AN16" s="5">
        <v>1989</v>
      </c>
      <c r="AO16" s="24">
        <f t="shared" si="13"/>
        <v>88165.915812469219</v>
      </c>
      <c r="AP16" s="24">
        <f t="shared" si="14"/>
        <v>2638.4307436287399</v>
      </c>
      <c r="AQ16" s="24">
        <f t="shared" si="15"/>
        <v>52274.618079648193</v>
      </c>
      <c r="AR16" s="24">
        <f t="shared" si="16"/>
        <v>143078.96463574615</v>
      </c>
      <c r="AS16" s="24"/>
      <c r="AT16" s="5">
        <v>1989</v>
      </c>
      <c r="AU16" s="24">
        <f t="shared" si="21"/>
        <v>85466.945661596721</v>
      </c>
      <c r="AV16" s="24">
        <f t="shared" si="22"/>
        <v>2791.7201894525247</v>
      </c>
      <c r="AW16" s="24">
        <f t="shared" si="23"/>
        <v>100000</v>
      </c>
      <c r="AX16" s="24">
        <f t="shared" si="20"/>
        <v>188258.66585104924</v>
      </c>
      <c r="AY16" s="24"/>
      <c r="AZ16" s="24">
        <f t="shared" si="43"/>
        <v>13618.710841406175</v>
      </c>
      <c r="BA16" s="24">
        <f t="shared" si="44"/>
        <v>-3730.6710417662307</v>
      </c>
      <c r="BB16" s="24">
        <v>2450</v>
      </c>
      <c r="BC16" s="24"/>
      <c r="BD16" s="5">
        <v>1989</v>
      </c>
      <c r="BE16" s="29">
        <v>4.8270030000000005E-2</v>
      </c>
      <c r="BF16" s="29">
        <f t="shared" si="24"/>
        <v>-3.616250910117258E-2</v>
      </c>
      <c r="BG16" s="29">
        <f t="shared" si="25"/>
        <v>-9.2256705929879113E-2</v>
      </c>
      <c r="BH16" s="29">
        <f t="shared" si="25"/>
        <v>-0.10078704589309739</v>
      </c>
      <c r="BI16" s="26"/>
      <c r="BJ16" s="123">
        <v>1989</v>
      </c>
      <c r="BK16" s="136">
        <f>AVERAGE(Manufacturing!BK16,'Services market producers'!BK16)</f>
        <v>-1.3271504229881419E-2</v>
      </c>
      <c r="BL16" s="134">
        <f t="shared" si="26"/>
        <v>18301.252348549937</v>
      </c>
      <c r="BM16" s="134">
        <f t="shared" si="27"/>
        <v>1461.8712193775411</v>
      </c>
      <c r="BN16" s="134">
        <f t="shared" si="28"/>
        <v>-3694.4127265213051</v>
      </c>
      <c r="BO16" s="135">
        <f t="shared" si="45"/>
        <v>16068.710841406175</v>
      </c>
      <c r="BP16" s="136">
        <f t="shared" si="29"/>
        <v>1.1389371885012023</v>
      </c>
      <c r="BQ16" s="136">
        <f t="shared" si="30"/>
        <v>9.0976260249239299E-2</v>
      </c>
      <c r="BR16" s="136">
        <f t="shared" si="30"/>
        <v>-0.22991344875044167</v>
      </c>
      <c r="BS16" s="136">
        <f t="shared" si="31"/>
        <v>0.99999999999999978</v>
      </c>
      <c r="BT16" s="143"/>
      <c r="BU16" s="144">
        <f t="shared" ref="BU16:BU32" si="49">BP15*($AU16/$AU15)+BQ15*($AV16/$AV15)+BR15*($AW16/$AW15)</f>
        <v>1.3477431739798202</v>
      </c>
      <c r="BV16" s="144">
        <f t="shared" ref="BV16:BV32" si="50">1/(BP16*$AU15/$AU16+BQ16*$AV15/$AV16+BR16*$AW15/$AW16)</f>
        <v>1.366866311489213</v>
      </c>
      <c r="BW16" s="144">
        <f t="shared" ref="BW16:BW32" si="51">(BU16*BV16)^0.5</f>
        <v>1.3572710639561139</v>
      </c>
      <c r="BX16" s="78">
        <v>1989</v>
      </c>
      <c r="BY16" s="86">
        <f>AVERAGE(Manufacturing!BY16,'Services market producers'!BY16)</f>
        <v>2.953863415935722E-2</v>
      </c>
      <c r="BZ16" s="87">
        <f t="shared" si="32"/>
        <v>19680.696606615071</v>
      </c>
      <c r="CA16" s="87">
        <f t="shared" si="33"/>
        <v>1522.8138808199656</v>
      </c>
      <c r="CB16" s="87">
        <f t="shared" si="34"/>
        <v>1667.9235264241845</v>
      </c>
      <c r="CC16" s="88">
        <f t="shared" si="46"/>
        <v>22871.43401385922</v>
      </c>
      <c r="CD16" s="86">
        <f t="shared" si="35"/>
        <v>0.86049246386078448</v>
      </c>
      <c r="CE16" s="86">
        <f t="shared" si="35"/>
        <v>6.6581478008645986E-2</v>
      </c>
      <c r="CF16" s="86">
        <f t="shared" si="35"/>
        <v>7.2926058130569613E-2</v>
      </c>
      <c r="CG16" s="86">
        <f t="shared" si="36"/>
        <v>1</v>
      </c>
      <c r="CH16" s="89"/>
      <c r="CI16" s="90">
        <f t="shared" ref="CI16:CI32" si="52">CD15*($AU16/$AU15)+CE15*($AV16/$AV15)+CF15*($AW16/$AW15)</f>
        <v>1.2521974322672738</v>
      </c>
      <c r="CJ16" s="90">
        <f t="shared" ref="CJ16:CJ32" si="53">1/(CD16*$AU15/$AU16+CE16*$AV15/$AV16+CF16*$AW15/$AW16)</f>
        <v>1.2539152623924705</v>
      </c>
      <c r="CK16" s="90">
        <f t="shared" ref="CK16:CK32" si="54">(CI16*CJ16)^0.5</f>
        <v>1.2530560529555717</v>
      </c>
      <c r="CL16" s="54">
        <v>1989</v>
      </c>
      <c r="CM16" s="63">
        <f t="shared" ref="CM16:CM32" si="55">CM15</f>
        <v>0.02</v>
      </c>
      <c r="CN16" s="74">
        <f t="shared" si="37"/>
        <v>21386.605909658563</v>
      </c>
      <c r="CO16" s="74">
        <f t="shared" si="38"/>
        <v>1657.3355255549172</v>
      </c>
      <c r="CP16" s="74">
        <f t="shared" si="39"/>
        <v>6707.4084660843037</v>
      </c>
      <c r="CQ16" s="75">
        <f t="shared" si="47"/>
        <v>29751.349901297785</v>
      </c>
      <c r="CR16" s="63">
        <f t="shared" si="40"/>
        <v>0.71884489210103564</v>
      </c>
      <c r="CS16" s="63">
        <f t="shared" si="41"/>
        <v>5.5706229500619146E-2</v>
      </c>
      <c r="CT16" s="63">
        <f t="shared" si="42"/>
        <v>0.22544887839834521</v>
      </c>
      <c r="CU16" s="63">
        <f t="shared" si="48"/>
        <v>1</v>
      </c>
      <c r="CV16" s="63"/>
      <c r="CW16" s="65">
        <f t="shared" ref="CW16:CW32" si="56">CR15*($AU16/$AU15)+CS15*($AV16/$AV15)+CT15*($AW16/$AW15)</f>
        <v>1.2120564977918433</v>
      </c>
      <c r="CX16" s="65">
        <f t="shared" ref="CX16:CX32" si="57">1/(CR16*$AU15/$AU16+CS16*$AV15/$AV16+CT16*$AW15/$AW16)</f>
        <v>1.203623629700868</v>
      </c>
      <c r="CY16" s="65">
        <f t="shared" ref="CY16:CY32" si="58">(CW16*CX16)^0.5</f>
        <v>1.2078327041750196</v>
      </c>
      <c r="CZ16" s="25"/>
      <c r="DA16" s="26"/>
      <c r="DB16" s="26"/>
      <c r="DC16" s="26"/>
    </row>
    <row r="17" spans="2:117" x14ac:dyDescent="0.2">
      <c r="B17" s="5">
        <v>1990</v>
      </c>
      <c r="C17" s="24">
        <v>38529.157634454365</v>
      </c>
      <c r="D17" s="24">
        <v>7034.2019623225315</v>
      </c>
      <c r="E17" s="24">
        <v>0</v>
      </c>
      <c r="F17" s="24">
        <v>73066</v>
      </c>
      <c r="G17" s="28"/>
      <c r="H17" s="5">
        <v>1990</v>
      </c>
      <c r="I17" s="26">
        <f>Manufacturing!I17</f>
        <v>113.33727133779374</v>
      </c>
      <c r="J17" s="26">
        <f>Manufacturing!J17</f>
        <v>114.11795718717823</v>
      </c>
      <c r="K17" s="26">
        <f>Manufacturing!K17</f>
        <v>50.331592619410955</v>
      </c>
      <c r="L17" s="26"/>
      <c r="M17" s="5">
        <v>1990</v>
      </c>
      <c r="N17" s="26">
        <f t="shared" si="17"/>
        <v>112.93658716968724</v>
      </c>
      <c r="O17" s="26">
        <f t="shared" si="18"/>
        <v>116.1271911242778</v>
      </c>
      <c r="P17" s="26">
        <f t="shared" si="19"/>
        <v>51.303105349529574</v>
      </c>
      <c r="R17" s="5">
        <v>1990</v>
      </c>
      <c r="S17" s="28">
        <f t="shared" si="0"/>
        <v>33995.134327542553</v>
      </c>
      <c r="T17" s="28">
        <f t="shared" si="1"/>
        <v>6163.9746589442639</v>
      </c>
      <c r="U17" s="28">
        <f t="shared" si="2"/>
        <v>0</v>
      </c>
      <c r="V17" s="28"/>
      <c r="W17" s="28"/>
      <c r="X17" s="5">
        <v>1990</v>
      </c>
      <c r="Y17" s="24">
        <f t="shared" si="3"/>
        <v>105813.02760456676</v>
      </c>
      <c r="Z17" s="24">
        <f t="shared" si="4"/>
        <v>6284.358963351202</v>
      </c>
      <c r="AA17" s="24">
        <f t="shared" si="5"/>
        <v>100000</v>
      </c>
      <c r="AC17" s="5">
        <v>1990</v>
      </c>
      <c r="AD17" s="24">
        <f t="shared" si="6"/>
        <v>17763.092088159097</v>
      </c>
      <c r="AE17" s="24">
        <f t="shared" si="7"/>
        <v>2134.9144225860473</v>
      </c>
      <c r="AF17" s="24">
        <f t="shared" si="8"/>
        <v>0</v>
      </c>
      <c r="AH17" s="5">
        <v>1990</v>
      </c>
      <c r="AI17" s="24">
        <f t="shared" si="9"/>
        <v>20132.20387793905</v>
      </c>
      <c r="AJ17" s="24">
        <f t="shared" si="10"/>
        <v>2436.3207267496387</v>
      </c>
      <c r="AK17" s="24">
        <f t="shared" si="11"/>
        <v>0</v>
      </c>
      <c r="AL17" s="24">
        <f t="shared" si="12"/>
        <v>22568.52460468869</v>
      </c>
      <c r="AM17" s="24"/>
      <c r="AN17" s="5">
        <v>1990</v>
      </c>
      <c r="AO17" s="24">
        <f t="shared" si="13"/>
        <v>110727.12132866475</v>
      </c>
      <c r="AP17" s="24">
        <f t="shared" si="14"/>
        <v>4872.6414534992773</v>
      </c>
      <c r="AQ17" s="24">
        <f t="shared" si="15"/>
        <v>50331.592619410956</v>
      </c>
      <c r="AR17" s="24">
        <f t="shared" si="16"/>
        <v>165931.35540157498</v>
      </c>
      <c r="AS17" s="24"/>
      <c r="AT17" s="5">
        <v>1990</v>
      </c>
      <c r="AU17" s="24">
        <f t="shared" si="21"/>
        <v>106578.55252895459</v>
      </c>
      <c r="AV17" s="24">
        <f t="shared" si="22"/>
        <v>5337.2860564651182</v>
      </c>
      <c r="AW17" s="24">
        <f t="shared" si="23"/>
        <v>100000</v>
      </c>
      <c r="AX17" s="24">
        <f t="shared" si="20"/>
        <v>211915.8385854197</v>
      </c>
      <c r="AY17" s="24"/>
      <c r="AZ17" s="24">
        <f t="shared" si="43"/>
        <v>18356.549550784686</v>
      </c>
      <c r="BA17" s="24">
        <f t="shared" si="44"/>
        <v>-4211.9750539040033</v>
      </c>
      <c r="BB17" s="24">
        <v>2612.5</v>
      </c>
      <c r="BC17" s="24"/>
      <c r="BD17" s="5">
        <v>1990</v>
      </c>
      <c r="BE17" s="29">
        <v>5.3979559999999996E-2</v>
      </c>
      <c r="BF17" s="29">
        <f t="shared" si="24"/>
        <v>-4.4458697549153103E-2</v>
      </c>
      <c r="BG17" s="29">
        <f t="shared" si="25"/>
        <v>-8.348837967364886E-2</v>
      </c>
      <c r="BH17" s="29">
        <f t="shared" si="25"/>
        <v>-8.6480934555892008E-2</v>
      </c>
      <c r="BI17" s="26"/>
      <c r="BJ17" s="123">
        <v>1990</v>
      </c>
      <c r="BK17" s="136">
        <f>AVERAGE(Manufacturing!BK17,'Services market producers'!BK17)</f>
        <v>-2.0384551634015289E-2</v>
      </c>
      <c r="BL17" s="134">
        <f t="shared" si="26"/>
        <v>22244.242671318076</v>
      </c>
      <c r="BM17" s="134">
        <f t="shared" si="27"/>
        <v>2647.2449398395343</v>
      </c>
      <c r="BN17" s="134">
        <f t="shared" si="28"/>
        <v>-3922.4380603729223</v>
      </c>
      <c r="BO17" s="135">
        <f t="shared" si="45"/>
        <v>20969.049550784686</v>
      </c>
      <c r="BP17" s="136">
        <f t="shared" si="29"/>
        <v>1.0608131101719711</v>
      </c>
      <c r="BQ17" s="136">
        <f t="shared" si="30"/>
        <v>0.12624534714500071</v>
      </c>
      <c r="BR17" s="136">
        <f t="shared" si="30"/>
        <v>-0.18705845731697171</v>
      </c>
      <c r="BS17" s="136">
        <f t="shared" si="31"/>
        <v>1</v>
      </c>
      <c r="BT17" s="143"/>
      <c r="BU17" s="144">
        <f t="shared" si="49"/>
        <v>1.3642890379912342</v>
      </c>
      <c r="BV17" s="144">
        <f t="shared" si="50"/>
        <v>1.370506174331132</v>
      </c>
      <c r="BW17" s="144">
        <f t="shared" si="51"/>
        <v>1.367394072730779</v>
      </c>
      <c r="BX17" s="78">
        <v>1990</v>
      </c>
      <c r="BY17" s="86">
        <f>AVERAGE(Manufacturing!BY17,'Services market producers'!BY17)</f>
        <v>2.4820037227663759E-2</v>
      </c>
      <c r="BZ17" s="87">
        <f t="shared" si="32"/>
        <v>24292.672178435838</v>
      </c>
      <c r="CA17" s="87">
        <f t="shared" si="33"/>
        <v>2775.1827194599978</v>
      </c>
      <c r="CB17" s="87">
        <f t="shared" si="34"/>
        <v>1342.0795866707772</v>
      </c>
      <c r="CC17" s="88">
        <f t="shared" si="46"/>
        <v>28409.934484566613</v>
      </c>
      <c r="CD17" s="86">
        <f t="shared" si="35"/>
        <v>0.85507667015679201</v>
      </c>
      <c r="CE17" s="86">
        <f t="shared" si="35"/>
        <v>9.7683531124212394E-2</v>
      </c>
      <c r="CF17" s="86">
        <f t="shared" si="35"/>
        <v>4.7239798718995543E-2</v>
      </c>
      <c r="CG17" s="86">
        <f t="shared" si="36"/>
        <v>0.99999999999999989</v>
      </c>
      <c r="CH17" s="89"/>
      <c r="CI17" s="90">
        <f t="shared" si="52"/>
        <v>1.2732652279468097</v>
      </c>
      <c r="CJ17" s="90">
        <f t="shared" si="53"/>
        <v>1.2754565368413979</v>
      </c>
      <c r="CK17" s="90">
        <f t="shared" si="54"/>
        <v>1.2743604113898122</v>
      </c>
      <c r="CL17" s="54">
        <v>1990</v>
      </c>
      <c r="CM17" s="63">
        <f t="shared" si="55"/>
        <v>0.02</v>
      </c>
      <c r="CN17" s="74">
        <f t="shared" si="37"/>
        <v>27760.197401882542</v>
      </c>
      <c r="CO17" s="74">
        <f t="shared" si="38"/>
        <v>3003.7241839726776</v>
      </c>
      <c r="CP17" s="74">
        <f t="shared" si="39"/>
        <v>5631.6719343595496</v>
      </c>
      <c r="CQ17" s="75">
        <f t="shared" si="47"/>
        <v>36395.593520214767</v>
      </c>
      <c r="CR17" s="63">
        <f t="shared" si="40"/>
        <v>0.7627351202959235</v>
      </c>
      <c r="CS17" s="63">
        <f t="shared" si="41"/>
        <v>8.2529885995796581E-2</v>
      </c>
      <c r="CT17" s="63">
        <f t="shared" si="42"/>
        <v>0.15473499370828003</v>
      </c>
      <c r="CU17" s="63">
        <f t="shared" si="48"/>
        <v>1</v>
      </c>
      <c r="CV17" s="63"/>
      <c r="CW17" s="65">
        <f t="shared" si="56"/>
        <v>1.2283598254609991</v>
      </c>
      <c r="CX17" s="65">
        <f t="shared" si="57"/>
        <v>1.235251345058028</v>
      </c>
      <c r="CY17" s="65">
        <f t="shared" si="58"/>
        <v>1.2318007657961347</v>
      </c>
      <c r="CZ17" s="25"/>
      <c r="DA17" s="26"/>
      <c r="DB17" s="26"/>
      <c r="DC17" s="26"/>
    </row>
    <row r="18" spans="2:117" x14ac:dyDescent="0.2">
      <c r="B18" s="5">
        <v>1991</v>
      </c>
      <c r="C18" s="24">
        <v>35787.575828029301</v>
      </c>
      <c r="D18" s="24">
        <v>8345.9838661787726</v>
      </c>
      <c r="E18" s="24">
        <v>0</v>
      </c>
      <c r="F18" s="24">
        <v>66695</v>
      </c>
      <c r="G18" s="28"/>
      <c r="H18" s="5">
        <v>1991</v>
      </c>
      <c r="I18" s="26">
        <f>Manufacturing!I18</f>
        <v>113.89463692892792</v>
      </c>
      <c r="J18" s="26">
        <f>Manufacturing!J18</f>
        <v>113.71631226039884</v>
      </c>
      <c r="K18" s="26">
        <f>Manufacturing!K18</f>
        <v>47.771111249725358</v>
      </c>
      <c r="L18" s="26"/>
      <c r="M18" s="5">
        <v>1991</v>
      </c>
      <c r="N18" s="26">
        <f t="shared" si="17"/>
        <v>113.61595413336083</v>
      </c>
      <c r="O18" s="26">
        <f t="shared" si="18"/>
        <v>113.91713472378854</v>
      </c>
      <c r="P18" s="26">
        <f t="shared" si="19"/>
        <v>49.05135193456816</v>
      </c>
      <c r="R18" s="5">
        <v>1991</v>
      </c>
      <c r="S18" s="28">
        <f t="shared" si="0"/>
        <v>31421.651442957162</v>
      </c>
      <c r="T18" s="28">
        <f t="shared" si="1"/>
        <v>7339.302251613045</v>
      </c>
      <c r="U18" s="28">
        <f t="shared" si="2"/>
        <v>0</v>
      </c>
      <c r="V18" s="28"/>
      <c r="W18" s="28"/>
      <c r="X18" s="5">
        <v>1991</v>
      </c>
      <c r="Y18" s="24">
        <f t="shared" si="3"/>
        <v>116980.70349318301</v>
      </c>
      <c r="Z18" s="24">
        <f t="shared" si="4"/>
        <v>9642.0571793011568</v>
      </c>
      <c r="AA18" s="24">
        <f t="shared" si="5"/>
        <v>100000</v>
      </c>
      <c r="AC18" s="5">
        <v>1991</v>
      </c>
      <c r="AD18" s="24">
        <f t="shared" si="6"/>
        <v>20253.97555434089</v>
      </c>
      <c r="AE18" s="24">
        <f t="shared" si="7"/>
        <v>3981.6040356630897</v>
      </c>
      <c r="AF18" s="24">
        <f t="shared" si="8"/>
        <v>0</v>
      </c>
      <c r="AH18" s="5">
        <v>1991</v>
      </c>
      <c r="AI18" s="24">
        <f t="shared" si="9"/>
        <v>23068.191921290374</v>
      </c>
      <c r="AJ18" s="24">
        <f t="shared" si="10"/>
        <v>4527.7332781672812</v>
      </c>
      <c r="AK18" s="24">
        <f t="shared" si="11"/>
        <v>0</v>
      </c>
      <c r="AL18" s="24">
        <f t="shared" si="12"/>
        <v>27595.925199457655</v>
      </c>
      <c r="AM18" s="24"/>
      <c r="AN18" s="5">
        <v>1991</v>
      </c>
      <c r="AO18" s="24">
        <f t="shared" si="13"/>
        <v>126875.05556709705</v>
      </c>
      <c r="AP18" s="24">
        <f t="shared" si="14"/>
        <v>9055.4665563345625</v>
      </c>
      <c r="AQ18" s="24">
        <f t="shared" si="15"/>
        <v>47771.111249725363</v>
      </c>
      <c r="AR18" s="24">
        <f t="shared" si="16"/>
        <v>183701.63337315698</v>
      </c>
      <c r="AS18" s="24"/>
      <c r="AT18" s="5">
        <v>1991</v>
      </c>
      <c r="AU18" s="24">
        <f t="shared" si="21"/>
        <v>121523.85332604534</v>
      </c>
      <c r="AV18" s="24">
        <f t="shared" si="22"/>
        <v>9954.010089157724</v>
      </c>
      <c r="AW18" s="24">
        <f t="shared" si="23"/>
        <v>100000</v>
      </c>
      <c r="AX18" s="24">
        <f t="shared" si="20"/>
        <v>231477.86341520306</v>
      </c>
      <c r="AY18" s="24"/>
      <c r="AZ18" s="24">
        <f t="shared" si="43"/>
        <v>25807.509536478785</v>
      </c>
      <c r="BA18" s="24">
        <f t="shared" si="44"/>
        <v>-1788.4156629788704</v>
      </c>
      <c r="BB18" s="24">
        <v>2787.5</v>
      </c>
      <c r="BC18" s="24"/>
      <c r="BD18" s="5">
        <v>1991</v>
      </c>
      <c r="BE18" s="29">
        <v>4.2349639999999994E-2</v>
      </c>
      <c r="BF18" s="29">
        <f t="shared" si="24"/>
        <v>-3.5911058780084271E-2</v>
      </c>
      <c r="BG18" s="29">
        <f t="shared" si="25"/>
        <v>-4.4005578954468216E-2</v>
      </c>
      <c r="BH18" s="29">
        <f t="shared" si="25"/>
        <v>-8.9434376492062873E-2</v>
      </c>
      <c r="BI18" s="26"/>
      <c r="BJ18" s="123">
        <v>1991</v>
      </c>
      <c r="BK18" s="136">
        <f>AVERAGE(Manufacturing!BK18,'Services market producers'!BK18)</f>
        <v>-9.3644792929619171E-3</v>
      </c>
      <c r="BL18" s="134">
        <f t="shared" si="26"/>
        <v>26820.51431373183</v>
      </c>
      <c r="BM18" s="134">
        <f t="shared" si="27"/>
        <v>4919.9496937395961</v>
      </c>
      <c r="BN18" s="134">
        <f t="shared" si="28"/>
        <v>-3145.4544709926395</v>
      </c>
      <c r="BO18" s="135">
        <f t="shared" si="45"/>
        <v>28595.009536478785</v>
      </c>
      <c r="BP18" s="136">
        <f t="shared" si="29"/>
        <v>0.9379438842122706</v>
      </c>
      <c r="BQ18" s="136">
        <f t="shared" si="30"/>
        <v>0.17205623545826043</v>
      </c>
      <c r="BR18" s="136">
        <f t="shared" si="30"/>
        <v>-0.11000011967053093</v>
      </c>
      <c r="BS18" s="136">
        <f t="shared" si="31"/>
        <v>1.0000000000000002</v>
      </c>
      <c r="BT18" s="143"/>
      <c r="BU18" s="144">
        <f t="shared" si="49"/>
        <v>1.2579572893553195</v>
      </c>
      <c r="BV18" s="144">
        <f t="shared" si="50"/>
        <v>1.2424694727676011</v>
      </c>
      <c r="BW18" s="144">
        <f t="shared" si="51"/>
        <v>1.2501893976791933</v>
      </c>
      <c r="BX18" s="78">
        <v>1991</v>
      </c>
      <c r="BY18" s="86">
        <f>AVERAGE(Manufacturing!BY18,'Services market producers'!BY18)</f>
        <v>2.8546864013853882E-2</v>
      </c>
      <c r="BZ18" s="87">
        <f t="shared" si="32"/>
        <v>28094.686406754914</v>
      </c>
      <c r="CA18" s="87">
        <f t="shared" si="33"/>
        <v>5065.2265157268375</v>
      </c>
      <c r="CB18" s="87">
        <f t="shared" si="34"/>
        <v>1459.5628765546835</v>
      </c>
      <c r="CC18" s="88">
        <f t="shared" si="46"/>
        <v>34619.475799036438</v>
      </c>
      <c r="CD18" s="86">
        <f t="shared" si="35"/>
        <v>0.81152835963902359</v>
      </c>
      <c r="CE18" s="86">
        <f t="shared" si="35"/>
        <v>0.14631147349342066</v>
      </c>
      <c r="CF18" s="86">
        <f t="shared" si="35"/>
        <v>4.2160166867555735E-2</v>
      </c>
      <c r="CG18" s="86">
        <f t="shared" si="36"/>
        <v>1</v>
      </c>
      <c r="CH18" s="89"/>
      <c r="CI18" s="90">
        <f t="shared" si="52"/>
        <v>1.2044014541787045</v>
      </c>
      <c r="CJ18" s="90">
        <f t="shared" si="53"/>
        <v>1.2014375929034988</v>
      </c>
      <c r="CK18" s="90">
        <f t="shared" si="54"/>
        <v>1.2029186107122694</v>
      </c>
      <c r="CL18" s="54">
        <v>1991</v>
      </c>
      <c r="CM18" s="63">
        <f t="shared" si="55"/>
        <v>0.02</v>
      </c>
      <c r="CN18" s="74">
        <f t="shared" si="37"/>
        <v>30829.480322969695</v>
      </c>
      <c r="CO18" s="74">
        <f t="shared" si="38"/>
        <v>5218.3885423884067</v>
      </c>
      <c r="CP18" s="74">
        <f t="shared" si="39"/>
        <v>5533.8398889167274</v>
      </c>
      <c r="CQ18" s="75">
        <f t="shared" si="47"/>
        <v>41581.708754274834</v>
      </c>
      <c r="CR18" s="63">
        <f t="shared" si="40"/>
        <v>0.7414192741610276</v>
      </c>
      <c r="CS18" s="63">
        <f t="shared" si="41"/>
        <v>0.12549721256589599</v>
      </c>
      <c r="CT18" s="63">
        <f t="shared" si="42"/>
        <v>0.1330835132730763</v>
      </c>
      <c r="CU18" s="63">
        <f t="shared" si="48"/>
        <v>0.99999999999999989</v>
      </c>
      <c r="CV18" s="63"/>
      <c r="CW18" s="65">
        <f t="shared" si="56"/>
        <v>1.1783447578784891</v>
      </c>
      <c r="CX18" s="65">
        <f t="shared" si="57"/>
        <v>1.175623926287263</v>
      </c>
      <c r="CY18" s="65">
        <f t="shared" si="58"/>
        <v>1.1769835558652142</v>
      </c>
      <c r="CZ18" s="25"/>
      <c r="DA18" s="26"/>
      <c r="DB18" s="26"/>
      <c r="DC18" s="26"/>
    </row>
    <row r="19" spans="2:117" x14ac:dyDescent="0.2">
      <c r="B19" s="5">
        <v>1992</v>
      </c>
      <c r="C19" s="24">
        <v>12491.898392388868</v>
      </c>
      <c r="D19" s="24">
        <v>5581.5855867773589</v>
      </c>
      <c r="E19" s="24">
        <v>0</v>
      </c>
      <c r="F19" s="24">
        <v>65634</v>
      </c>
      <c r="G19" s="28"/>
      <c r="H19" s="5">
        <v>1992</v>
      </c>
      <c r="I19" s="26">
        <f>Manufacturing!I19</f>
        <v>111.11361007154275</v>
      </c>
      <c r="J19" s="26">
        <f>Manufacturing!J19</f>
        <v>104.21144916067885</v>
      </c>
      <c r="K19" s="26">
        <f>Manufacturing!K19</f>
        <v>46.585350762501726</v>
      </c>
      <c r="L19" s="26"/>
      <c r="M19" s="5">
        <v>1992</v>
      </c>
      <c r="N19" s="26">
        <f t="shared" si="17"/>
        <v>112.50412350023534</v>
      </c>
      <c r="O19" s="26">
        <f t="shared" si="18"/>
        <v>108.96388071053885</v>
      </c>
      <c r="P19" s="26">
        <f t="shared" si="19"/>
        <v>47.178231006113542</v>
      </c>
      <c r="R19" s="5">
        <v>1992</v>
      </c>
      <c r="S19" s="28">
        <f t="shared" si="0"/>
        <v>11242.455703082373</v>
      </c>
      <c r="T19" s="28">
        <f t="shared" si="1"/>
        <v>5356.0195465388524</v>
      </c>
      <c r="U19" s="28">
        <f t="shared" si="2"/>
        <v>0</v>
      </c>
      <c r="V19" s="28"/>
      <c r="W19" s="28"/>
      <c r="X19" s="5">
        <v>1992</v>
      </c>
      <c r="Y19" s="24">
        <f t="shared" si="3"/>
        <v>107789.5039721447</v>
      </c>
      <c r="Z19" s="24">
        <f t="shared" si="4"/>
        <v>10070.049944811773</v>
      </c>
      <c r="AA19" s="24">
        <f t="shared" si="5"/>
        <v>100000</v>
      </c>
      <c r="AC19" s="5">
        <v>1992</v>
      </c>
      <c r="AD19" s="24">
        <f t="shared" si="6"/>
        <v>20433.655224120699</v>
      </c>
      <c r="AE19" s="24">
        <f t="shared" si="7"/>
        <v>4928.0267810282339</v>
      </c>
      <c r="AF19" s="24">
        <f t="shared" si="8"/>
        <v>0</v>
      </c>
      <c r="AH19" s="5">
        <v>1992</v>
      </c>
      <c r="AI19" s="24">
        <f t="shared" si="9"/>
        <v>22704.571989092896</v>
      </c>
      <c r="AJ19" s="24">
        <f t="shared" si="10"/>
        <v>5135.5681235358761</v>
      </c>
      <c r="AK19" s="24">
        <f t="shared" si="11"/>
        <v>0</v>
      </c>
      <c r="AL19" s="24">
        <f t="shared" si="12"/>
        <v>27840.140112628771</v>
      </c>
      <c r="AM19" s="24"/>
      <c r="AN19" s="5">
        <v>1992</v>
      </c>
      <c r="AO19" s="24">
        <f t="shared" si="13"/>
        <v>124875.14594001095</v>
      </c>
      <c r="AP19" s="24">
        <f t="shared" si="14"/>
        <v>10271.136247071752</v>
      </c>
      <c r="AQ19" s="24">
        <f t="shared" si="15"/>
        <v>46585.350762501723</v>
      </c>
      <c r="AR19" s="24">
        <f t="shared" si="16"/>
        <v>181731.6329495844</v>
      </c>
      <c r="AS19" s="24"/>
      <c r="AT19" s="5">
        <v>1992</v>
      </c>
      <c r="AU19" s="24">
        <f t="shared" si="21"/>
        <v>122601.9313447242</v>
      </c>
      <c r="AV19" s="24">
        <f t="shared" si="22"/>
        <v>12320.066952570583</v>
      </c>
      <c r="AW19" s="24">
        <f t="shared" si="23"/>
        <v>100000</v>
      </c>
      <c r="AX19" s="24">
        <f t="shared" si="20"/>
        <v>234921.99829729478</v>
      </c>
      <c r="AY19" s="24"/>
      <c r="AZ19" s="24">
        <f t="shared" si="43"/>
        <v>24700.387238638014</v>
      </c>
      <c r="BA19" s="24">
        <f t="shared" si="44"/>
        <v>-3139.7528739907575</v>
      </c>
      <c r="BB19" s="24">
        <v>2937.5</v>
      </c>
      <c r="BC19" s="24"/>
      <c r="BD19" s="5">
        <v>1992</v>
      </c>
      <c r="BE19" s="29">
        <v>3.0288200000000001E-2</v>
      </c>
      <c r="BF19" s="29">
        <f t="shared" si="24"/>
        <v>-5.3097511976283207E-2</v>
      </c>
      <c r="BG19" s="29">
        <f t="shared" si="25"/>
        <v>-0.1105245987847393</v>
      </c>
      <c r="BH19" s="29">
        <f t="shared" si="25"/>
        <v>-5.3489796522677158E-2</v>
      </c>
      <c r="BI19" s="26"/>
      <c r="BJ19" s="123">
        <v>1992</v>
      </c>
      <c r="BK19" s="136">
        <f>AVERAGE(Manufacturing!BK19,'Services market producers'!BK19)</f>
        <v>-1.7248394547128554E-2</v>
      </c>
      <c r="BL19" s="134">
        <f t="shared" si="26"/>
        <v>25363.234739116022</v>
      </c>
      <c r="BM19" s="134">
        <f t="shared" si="27"/>
        <v>5648.1991456192209</v>
      </c>
      <c r="BN19" s="134">
        <f t="shared" si="28"/>
        <v>-3373.5466460972289</v>
      </c>
      <c r="BO19" s="135">
        <f t="shared" si="45"/>
        <v>27637.887238638014</v>
      </c>
      <c r="BP19" s="136">
        <f t="shared" si="29"/>
        <v>0.91769803241899017</v>
      </c>
      <c r="BQ19" s="136">
        <f t="shared" si="30"/>
        <v>0.20436436030186084</v>
      </c>
      <c r="BR19" s="136">
        <f t="shared" si="30"/>
        <v>-0.12206239272085098</v>
      </c>
      <c r="BS19" s="136">
        <f t="shared" si="31"/>
        <v>1</v>
      </c>
      <c r="BT19" s="143"/>
      <c r="BU19" s="144">
        <f t="shared" si="49"/>
        <v>1.0492183795200807</v>
      </c>
      <c r="BV19" s="144">
        <f t="shared" si="50"/>
        <v>1.0496677469497284</v>
      </c>
      <c r="BW19" s="144">
        <f t="shared" si="51"/>
        <v>1.0494430391827316</v>
      </c>
      <c r="BX19" s="78">
        <v>1992</v>
      </c>
      <c r="BY19" s="86">
        <f>AVERAGE(Manufacturing!BY19,'Services market producers'!BY19)</f>
        <v>3.0261341608058774E-2</v>
      </c>
      <c r="BZ19" s="87">
        <f t="shared" si="32"/>
        <v>27985.428852123427</v>
      </c>
      <c r="CA19" s="87">
        <f t="shared" si="33"/>
        <v>5950.9552295162275</v>
      </c>
      <c r="CB19" s="87">
        <f t="shared" si="34"/>
        <v>1470.9183182741256</v>
      </c>
      <c r="CC19" s="88">
        <f t="shared" si="46"/>
        <v>35407.30239991378</v>
      </c>
      <c r="CD19" s="86">
        <f t="shared" si="35"/>
        <v>0.79038579488596039</v>
      </c>
      <c r="CE19" s="86">
        <f t="shared" si="35"/>
        <v>0.16807140974204007</v>
      </c>
      <c r="CF19" s="86">
        <f t="shared" si="35"/>
        <v>4.1542795371999515E-2</v>
      </c>
      <c r="CG19" s="86">
        <f t="shared" si="36"/>
        <v>1</v>
      </c>
      <c r="CH19" s="89"/>
      <c r="CI19" s="90">
        <f t="shared" si="52"/>
        <v>1.0419774052759478</v>
      </c>
      <c r="CJ19" s="90">
        <f t="shared" si="53"/>
        <v>1.0408297374789239</v>
      </c>
      <c r="CK19" s="90">
        <f t="shared" si="54"/>
        <v>1.0414034132805283</v>
      </c>
      <c r="CL19" s="54">
        <v>1992</v>
      </c>
      <c r="CM19" s="63">
        <f t="shared" si="55"/>
        <v>0.02</v>
      </c>
      <c r="CN19" s="74">
        <f t="shared" si="37"/>
        <v>32835.147562151978</v>
      </c>
      <c r="CO19" s="74">
        <f t="shared" si="38"/>
        <v>6730.3077040006965</v>
      </c>
      <c r="CP19" s="74">
        <f t="shared" si="39"/>
        <v>3574.2961834109096</v>
      </c>
      <c r="CQ19" s="75">
        <f t="shared" si="47"/>
        <v>43139.751449563584</v>
      </c>
      <c r="CR19" s="63">
        <f t="shared" si="40"/>
        <v>0.76113437047825527</v>
      </c>
      <c r="CS19" s="63">
        <f t="shared" si="41"/>
        <v>0.15601174039839727</v>
      </c>
      <c r="CT19" s="63">
        <f t="shared" si="42"/>
        <v>8.2853889123347471E-2</v>
      </c>
      <c r="CU19" s="63">
        <f t="shared" si="48"/>
        <v>1</v>
      </c>
      <c r="CV19" s="63"/>
      <c r="CW19" s="65">
        <f t="shared" si="56"/>
        <v>1.0364079184296224</v>
      </c>
      <c r="CX19" s="65">
        <f t="shared" si="57"/>
        <v>1.038049497721687</v>
      </c>
      <c r="CY19" s="65">
        <f t="shared" si="58"/>
        <v>1.0372283833180853</v>
      </c>
      <c r="CZ19" s="25"/>
      <c r="DA19" s="26"/>
      <c r="DB19" s="26"/>
      <c r="DC19" s="26"/>
    </row>
    <row r="20" spans="2:117" x14ac:dyDescent="0.2">
      <c r="B20" s="5">
        <v>1993</v>
      </c>
      <c r="C20" s="24">
        <v>37069.419691786607</v>
      </c>
      <c r="D20" s="24">
        <v>8786.7660107289394</v>
      </c>
      <c r="E20" s="24">
        <v>0</v>
      </c>
      <c r="F20" s="24">
        <v>75043</v>
      </c>
      <c r="G20" s="28"/>
      <c r="H20" s="5">
        <v>1993</v>
      </c>
      <c r="I20" s="26">
        <f>Manufacturing!I20</f>
        <v>109.77548907829974</v>
      </c>
      <c r="J20" s="26">
        <f>Manufacturing!J20</f>
        <v>103.65205844530483</v>
      </c>
      <c r="K20" s="26">
        <f>Manufacturing!K20</f>
        <v>45.540466904342615</v>
      </c>
      <c r="L20" s="26"/>
      <c r="M20" s="5">
        <v>1993</v>
      </c>
      <c r="N20" s="26">
        <f t="shared" si="17"/>
        <v>110.44454957492124</v>
      </c>
      <c r="O20" s="26">
        <f t="shared" si="18"/>
        <v>103.93175380299184</v>
      </c>
      <c r="P20" s="26">
        <f t="shared" si="19"/>
        <v>46.062908833422171</v>
      </c>
      <c r="R20" s="5">
        <v>1993</v>
      </c>
      <c r="S20" s="28">
        <f t="shared" si="0"/>
        <v>33768.394022226625</v>
      </c>
      <c r="T20" s="28">
        <f t="shared" si="1"/>
        <v>8477.1746384231665</v>
      </c>
      <c r="U20" s="28">
        <f t="shared" si="2"/>
        <v>0</v>
      </c>
      <c r="V20" s="28"/>
      <c r="W20" s="28"/>
      <c r="X20" s="5">
        <v>1993</v>
      </c>
      <c r="Y20" s="24">
        <f t="shared" si="3"/>
        <v>120778.94783049497</v>
      </c>
      <c r="Z20" s="24">
        <f t="shared" si="4"/>
        <v>12823.769677625598</v>
      </c>
      <c r="AA20" s="24">
        <f t="shared" si="5"/>
        <v>100000</v>
      </c>
      <c r="AC20" s="5">
        <v>1993</v>
      </c>
      <c r="AD20" s="24">
        <f t="shared" si="6"/>
        <v>20778.950163876332</v>
      </c>
      <c r="AE20" s="24">
        <f t="shared" si="7"/>
        <v>5723.4549056093429</v>
      </c>
      <c r="AF20" s="24">
        <f t="shared" si="8"/>
        <v>0</v>
      </c>
      <c r="AH20" s="5">
        <v>1993</v>
      </c>
      <c r="AI20" s="24">
        <f t="shared" si="9"/>
        <v>22810.19416773141</v>
      </c>
      <c r="AJ20" s="24">
        <f t="shared" si="10"/>
        <v>5932.4788238528627</v>
      </c>
      <c r="AK20" s="24">
        <f t="shared" si="11"/>
        <v>0</v>
      </c>
      <c r="AL20" s="24">
        <f t="shared" si="12"/>
        <v>28742.672991584273</v>
      </c>
      <c r="AM20" s="24"/>
      <c r="AN20" s="5">
        <v>1993</v>
      </c>
      <c r="AO20" s="24">
        <f t="shared" si="13"/>
        <v>125456.06792252277</v>
      </c>
      <c r="AP20" s="24">
        <f t="shared" si="14"/>
        <v>11864.957647705725</v>
      </c>
      <c r="AQ20" s="24">
        <f t="shared" si="15"/>
        <v>45540.466904342611</v>
      </c>
      <c r="AR20" s="24">
        <f t="shared" si="16"/>
        <v>182861.4924745711</v>
      </c>
      <c r="AS20" s="24"/>
      <c r="AT20" s="5">
        <v>1993</v>
      </c>
      <c r="AU20" s="24">
        <f t="shared" si="21"/>
        <v>124673.70098325801</v>
      </c>
      <c r="AV20" s="24">
        <f t="shared" si="22"/>
        <v>14308.637264023357</v>
      </c>
      <c r="AW20" s="24">
        <f t="shared" si="23"/>
        <v>100000</v>
      </c>
      <c r="AX20" s="24">
        <f t="shared" si="20"/>
        <v>238982.33824728135</v>
      </c>
      <c r="AY20" s="24"/>
      <c r="AZ20" s="24">
        <f t="shared" si="43"/>
        <v>29222.079261286774</v>
      </c>
      <c r="BA20" s="24">
        <f t="shared" si="44"/>
        <v>479.40626970250014</v>
      </c>
      <c r="BB20" s="24">
        <v>3162.5</v>
      </c>
      <c r="BC20" s="24"/>
      <c r="BD20" s="5">
        <v>1993</v>
      </c>
      <c r="BE20" s="29">
        <v>2.9516569999999999E-2</v>
      </c>
      <c r="BF20" s="29">
        <f t="shared" si="24"/>
        <v>-4.0367867113060729E-2</v>
      </c>
      <c r="BG20" s="29">
        <f t="shared" si="25"/>
        <v>-3.3884265862478724E-2</v>
      </c>
      <c r="BH20" s="29">
        <f t="shared" si="25"/>
        <v>-5.0456712262148873E-2</v>
      </c>
      <c r="BI20" s="26"/>
      <c r="BJ20" s="123">
        <v>1993</v>
      </c>
      <c r="BK20" s="136">
        <f>AVERAGE(Manufacturing!BK20,'Services market producers'!BK20)</f>
        <v>2.9135480323794821E-3</v>
      </c>
      <c r="BL20" s="134">
        <f t="shared" si="26"/>
        <v>28158.855177536632</v>
      </c>
      <c r="BM20" s="134">
        <f t="shared" si="27"/>
        <v>6560.92087064114</v>
      </c>
      <c r="BN20" s="134">
        <f t="shared" si="28"/>
        <v>-2335.1967868909983</v>
      </c>
      <c r="BO20" s="135">
        <f t="shared" si="45"/>
        <v>32384.579261286774</v>
      </c>
      <c r="BP20" s="136">
        <f t="shared" si="29"/>
        <v>0.86951431267159729</v>
      </c>
      <c r="BQ20" s="136">
        <f t="shared" si="30"/>
        <v>0.20259398208344817</v>
      </c>
      <c r="BR20" s="136">
        <f t="shared" si="30"/>
        <v>-7.2108294755045432E-2</v>
      </c>
      <c r="BS20" s="136">
        <f t="shared" si="31"/>
        <v>1</v>
      </c>
      <c r="BT20" s="143"/>
      <c r="BU20" s="144">
        <f t="shared" si="49"/>
        <v>1.0484938346411059</v>
      </c>
      <c r="BV20" s="144">
        <f t="shared" si="50"/>
        <v>1.0445010422693306</v>
      </c>
      <c r="BW20" s="144">
        <f t="shared" si="51"/>
        <v>1.0464955341976392</v>
      </c>
      <c r="BX20" s="78">
        <v>1993</v>
      </c>
      <c r="BY20" s="86">
        <f>AVERAGE(Manufacturing!BY20,'Services market producers'!BY20)</f>
        <v>3.8205544743340356E-2</v>
      </c>
      <c r="BZ20" s="87">
        <f t="shared" si="32"/>
        <v>29042.602878174672</v>
      </c>
      <c r="CA20" s="87">
        <f t="shared" si="33"/>
        <v>6708.9991898477365</v>
      </c>
      <c r="CB20" s="87">
        <f t="shared" si="34"/>
        <v>1811.8035117705579</v>
      </c>
      <c r="CC20" s="88">
        <f t="shared" si="46"/>
        <v>37563.405579792969</v>
      </c>
      <c r="CD20" s="86">
        <f t="shared" si="35"/>
        <v>0.77316213559182667</v>
      </c>
      <c r="CE20" s="86">
        <f t="shared" si="35"/>
        <v>0.17860465754619453</v>
      </c>
      <c r="CF20" s="86">
        <f t="shared" si="35"/>
        <v>4.8233206861978663E-2</v>
      </c>
      <c r="CG20" s="86">
        <f t="shared" si="36"/>
        <v>0.99999999999999978</v>
      </c>
      <c r="CH20" s="89"/>
      <c r="CI20" s="90">
        <f t="shared" si="52"/>
        <v>1.0404844579300039</v>
      </c>
      <c r="CJ20" s="90">
        <f t="shared" si="53"/>
        <v>1.039144548157626</v>
      </c>
      <c r="CK20" s="90">
        <f t="shared" si="54"/>
        <v>1.0398142872170522</v>
      </c>
      <c r="CL20" s="54">
        <v>1993</v>
      </c>
      <c r="CM20" s="63">
        <f t="shared" si="55"/>
        <v>0.02</v>
      </c>
      <c r="CN20" s="74">
        <f t="shared" si="37"/>
        <v>31272.917654686487</v>
      </c>
      <c r="CO20" s="74">
        <f t="shared" si="38"/>
        <v>6750.6749516893306</v>
      </c>
      <c r="CP20" s="74">
        <f t="shared" si="39"/>
        <v>3345.7660768189025</v>
      </c>
      <c r="CQ20" s="75">
        <f t="shared" si="47"/>
        <v>41369.358683194718</v>
      </c>
      <c r="CR20" s="63">
        <f t="shared" si="40"/>
        <v>0.75594398004024022</v>
      </c>
      <c r="CS20" s="63">
        <f t="shared" si="41"/>
        <v>0.16318055600972189</v>
      </c>
      <c r="CT20" s="63">
        <f t="shared" si="42"/>
        <v>8.0875463950037918E-2</v>
      </c>
      <c r="CU20" s="63">
        <f t="shared" si="48"/>
        <v>1</v>
      </c>
      <c r="CV20" s="63"/>
      <c r="CW20" s="65">
        <f t="shared" si="56"/>
        <v>1.0380436175106964</v>
      </c>
      <c r="CX20" s="65">
        <f t="shared" si="57"/>
        <v>1.036527494932536</v>
      </c>
      <c r="CY20" s="65">
        <f t="shared" si="58"/>
        <v>1.0372852792212324</v>
      </c>
      <c r="CZ20" s="25"/>
      <c r="DA20" s="26"/>
      <c r="DB20" s="26"/>
      <c r="DC20" s="26"/>
    </row>
    <row r="21" spans="2:117" x14ac:dyDescent="0.2">
      <c r="B21" s="5">
        <v>1994</v>
      </c>
      <c r="C21" s="24">
        <v>19824.63418195003</v>
      </c>
      <c r="D21" s="24">
        <v>8395.2326138403914</v>
      </c>
      <c r="E21" s="24">
        <v>0</v>
      </c>
      <c r="F21" s="24">
        <v>83035</v>
      </c>
      <c r="G21" s="28"/>
      <c r="H21" s="5">
        <v>1994</v>
      </c>
      <c r="I21" s="26">
        <f>Manufacturing!I21</f>
        <v>109.37244200542327</v>
      </c>
      <c r="J21" s="26">
        <f>Manufacturing!J21</f>
        <v>100.70593239723522</v>
      </c>
      <c r="K21" s="26">
        <f>Manufacturing!K21</f>
        <v>52.111232990903623</v>
      </c>
      <c r="L21" s="26"/>
      <c r="M21" s="5">
        <v>1994</v>
      </c>
      <c r="N21" s="26">
        <f t="shared" si="17"/>
        <v>109.5739655418615</v>
      </c>
      <c r="O21" s="26">
        <f t="shared" si="18"/>
        <v>102.17899542127003</v>
      </c>
      <c r="P21" s="26">
        <f t="shared" si="19"/>
        <v>48.825849947623119</v>
      </c>
      <c r="R21" s="5">
        <v>1994</v>
      </c>
      <c r="S21" s="28">
        <f t="shared" si="0"/>
        <v>18125.803738538652</v>
      </c>
      <c r="T21" s="28">
        <f t="shared" si="1"/>
        <v>8336.3833827835897</v>
      </c>
      <c r="U21" s="28">
        <f t="shared" si="2"/>
        <v>0</v>
      </c>
      <c r="V21" s="28"/>
      <c r="W21" s="28"/>
      <c r="X21" s="5">
        <v>1994</v>
      </c>
      <c r="Y21" s="24">
        <f t="shared" si="3"/>
        <v>117264.44328573957</v>
      </c>
      <c r="Z21" s="24">
        <f t="shared" si="4"/>
        <v>14363.368512802232</v>
      </c>
      <c r="AA21" s="24">
        <f t="shared" si="5"/>
        <v>100000</v>
      </c>
      <c r="AC21" s="5">
        <v>1994</v>
      </c>
      <c r="AD21" s="24">
        <f t="shared" si="6"/>
        <v>21640.308283294049</v>
      </c>
      <c r="AE21" s="24">
        <f t="shared" si="7"/>
        <v>6796.7845476069579</v>
      </c>
      <c r="AF21" s="24">
        <f t="shared" si="8"/>
        <v>0</v>
      </c>
      <c r="AH21" s="5">
        <v>1994</v>
      </c>
      <c r="AI21" s="24">
        <f t="shared" si="9"/>
        <v>23668.533626940589</v>
      </c>
      <c r="AJ21" s="24">
        <f t="shared" si="10"/>
        <v>6844.7652516987919</v>
      </c>
      <c r="AK21" s="24">
        <f t="shared" si="11"/>
        <v>0</v>
      </c>
      <c r="AL21" s="24">
        <f t="shared" si="12"/>
        <v>30513.29887863938</v>
      </c>
      <c r="AM21" s="24"/>
      <c r="AN21" s="5">
        <v>1994</v>
      </c>
      <c r="AO21" s="24">
        <f t="shared" si="13"/>
        <v>130176.93494817324</v>
      </c>
      <c r="AP21" s="24">
        <f t="shared" si="14"/>
        <v>13689.530503397584</v>
      </c>
      <c r="AQ21" s="24">
        <f t="shared" si="15"/>
        <v>52111.23299090362</v>
      </c>
      <c r="AR21" s="24">
        <f t="shared" si="16"/>
        <v>195977.69844247442</v>
      </c>
      <c r="AS21" s="24"/>
      <c r="AT21" s="5">
        <v>1994</v>
      </c>
      <c r="AU21" s="24">
        <f t="shared" si="21"/>
        <v>129841.84969976429</v>
      </c>
      <c r="AV21" s="24">
        <f t="shared" si="22"/>
        <v>16991.961369017394</v>
      </c>
      <c r="AW21" s="24">
        <f t="shared" si="23"/>
        <v>100000</v>
      </c>
      <c r="AX21" s="24">
        <f t="shared" si="20"/>
        <v>246833.81106878168</v>
      </c>
      <c r="AY21" s="24"/>
      <c r="AZ21" s="24">
        <f t="shared" si="43"/>
        <v>37348.750798223446</v>
      </c>
      <c r="BA21" s="24">
        <f t="shared" si="44"/>
        <v>6835.4519195840658</v>
      </c>
      <c r="BB21" s="24">
        <v>3337.5</v>
      </c>
      <c r="BC21" s="24"/>
      <c r="BD21" s="5">
        <v>1994</v>
      </c>
      <c r="BE21" s="29">
        <v>2.6074419999999997E-2</v>
      </c>
      <c r="BF21" s="29">
        <f t="shared" si="24"/>
        <v>-2.8990078496915928E-2</v>
      </c>
      <c r="BG21" s="29">
        <f t="shared" si="25"/>
        <v>-5.3112763104277039E-2</v>
      </c>
      <c r="BH21" s="29">
        <f t="shared" si="25"/>
        <v>0.11520577395516507</v>
      </c>
      <c r="BI21" s="26"/>
      <c r="BJ21" s="123">
        <v>1994</v>
      </c>
      <c r="BK21" s="136">
        <f>AVERAGE(Manufacturing!BK21,'Services market producers'!BK21)</f>
        <v>3.340145032420079E-2</v>
      </c>
      <c r="BL21" s="134">
        <f t="shared" si="26"/>
        <v>33448.394548117765</v>
      </c>
      <c r="BM21" s="134">
        <f t="shared" si="27"/>
        <v>8177.4345681587911</v>
      </c>
      <c r="BN21" s="134">
        <f t="shared" si="28"/>
        <v>-939.57831805310536</v>
      </c>
      <c r="BO21" s="135">
        <f t="shared" si="45"/>
        <v>40686.250798223446</v>
      </c>
      <c r="BP21" s="136">
        <f t="shared" si="29"/>
        <v>0.82210559812943695</v>
      </c>
      <c r="BQ21" s="136">
        <f t="shared" si="30"/>
        <v>0.20098766555594885</v>
      </c>
      <c r="BR21" s="136">
        <f t="shared" si="30"/>
        <v>-2.3093263685385623E-2</v>
      </c>
      <c r="BS21" s="136">
        <f t="shared" si="31"/>
        <v>1.0000000000000002</v>
      </c>
      <c r="BT21" s="143"/>
      <c r="BU21" s="144">
        <f t="shared" si="49"/>
        <v>1.0740371325649258</v>
      </c>
      <c r="BV21" s="144">
        <f t="shared" si="50"/>
        <v>1.0689037039389622</v>
      </c>
      <c r="BW21" s="144">
        <f t="shared" si="51"/>
        <v>1.0714673439571696</v>
      </c>
      <c r="BX21" s="78">
        <v>1994</v>
      </c>
      <c r="BY21" s="86">
        <f>AVERAGE(Manufacturing!BY21,'Services market producers'!BY21)</f>
        <v>4.1962400873590072E-2</v>
      </c>
      <c r="BZ21" s="87">
        <f t="shared" si="32"/>
        <v>30456.202459630931</v>
      </c>
      <c r="CA21" s="87">
        <f t="shared" si="33"/>
        <v>7873.5270802755122</v>
      </c>
      <c r="CB21" s="87">
        <f t="shared" si="34"/>
        <v>2102.2724610055138</v>
      </c>
      <c r="CC21" s="88">
        <f t="shared" si="46"/>
        <v>40432.002000911962</v>
      </c>
      <c r="CD21" s="86">
        <f t="shared" si="35"/>
        <v>0.75326971093204775</v>
      </c>
      <c r="CE21" s="86">
        <f t="shared" si="35"/>
        <v>0.19473502895300415</v>
      </c>
      <c r="CF21" s="86">
        <f t="shared" si="35"/>
        <v>5.1995260114947962E-2</v>
      </c>
      <c r="CG21" s="86">
        <f t="shared" si="36"/>
        <v>0.99999999999999989</v>
      </c>
      <c r="CH21" s="89"/>
      <c r="CI21" s="90">
        <f t="shared" si="52"/>
        <v>1.0655442467430605</v>
      </c>
      <c r="CJ21" s="90">
        <f t="shared" si="53"/>
        <v>1.0646619550149687</v>
      </c>
      <c r="CK21" s="90">
        <f t="shared" si="54"/>
        <v>1.065103009521811</v>
      </c>
      <c r="CL21" s="54">
        <v>1994</v>
      </c>
      <c r="CM21" s="63">
        <f t="shared" si="55"/>
        <v>0.02</v>
      </c>
      <c r="CN21" s="74">
        <f t="shared" si="37"/>
        <v>30921.898956714867</v>
      </c>
      <c r="CO21" s="74">
        <f t="shared" si="38"/>
        <v>8087.9459190277121</v>
      </c>
      <c r="CP21" s="74">
        <f t="shared" si="39"/>
        <v>-4792.2000563360189</v>
      </c>
      <c r="CQ21" s="75">
        <f t="shared" si="47"/>
        <v>34217.64481940656</v>
      </c>
      <c r="CR21" s="63">
        <f t="shared" si="40"/>
        <v>0.90368285485205258</v>
      </c>
      <c r="CS21" s="63">
        <f t="shared" si="41"/>
        <v>0.23636769747638003</v>
      </c>
      <c r="CT21" s="63">
        <f t="shared" si="42"/>
        <v>-0.14005055232843258</v>
      </c>
      <c r="CU21" s="63">
        <f t="shared" si="48"/>
        <v>1</v>
      </c>
      <c r="CV21" s="63"/>
      <c r="CW21" s="65">
        <f t="shared" si="56"/>
        <v>1.0619379865678256</v>
      </c>
      <c r="CX21" s="65">
        <f t="shared" si="57"/>
        <v>1.0790934520590676</v>
      </c>
      <c r="CY21" s="65">
        <f t="shared" si="58"/>
        <v>1.070481353316409</v>
      </c>
      <c r="CZ21" s="25"/>
      <c r="DA21" s="26"/>
      <c r="DB21" s="26"/>
      <c r="DC21" s="26"/>
    </row>
    <row r="22" spans="2:117" x14ac:dyDescent="0.2">
      <c r="B22" s="5">
        <v>1995</v>
      </c>
      <c r="C22" s="24">
        <v>32564.560277878347</v>
      </c>
      <c r="D22" s="24">
        <v>3419.3053438359798</v>
      </c>
      <c r="E22" s="24">
        <v>0</v>
      </c>
      <c r="F22" s="24">
        <v>84888</v>
      </c>
      <c r="G22" s="28"/>
      <c r="H22" s="5">
        <v>1995</v>
      </c>
      <c r="I22" s="26">
        <f>Manufacturing!I22</f>
        <v>109.41111589243427</v>
      </c>
      <c r="J22" s="26">
        <f>Manufacturing!J22</f>
        <v>100.66332506632408</v>
      </c>
      <c r="K22" s="26">
        <f>Manufacturing!K22</f>
        <v>56.263408622561393</v>
      </c>
      <c r="L22" s="26"/>
      <c r="M22" s="5">
        <v>1995</v>
      </c>
      <c r="N22" s="26">
        <f t="shared" si="17"/>
        <v>109.39177894892876</v>
      </c>
      <c r="O22" s="26">
        <f t="shared" si="18"/>
        <v>100.68462873177964</v>
      </c>
      <c r="P22" s="26">
        <f t="shared" si="19"/>
        <v>54.187320806732508</v>
      </c>
      <c r="R22" s="5">
        <v>1995</v>
      </c>
      <c r="S22" s="28">
        <f t="shared" si="0"/>
        <v>29763.484278776261</v>
      </c>
      <c r="T22" s="28">
        <f t="shared" si="1"/>
        <v>3396.7736924874089</v>
      </c>
      <c r="U22" s="28">
        <f t="shared" si="2"/>
        <v>0</v>
      </c>
      <c r="V22" s="28"/>
      <c r="W22" s="28"/>
      <c r="X22" s="5">
        <v>1995</v>
      </c>
      <c r="Y22" s="24">
        <f t="shared" si="3"/>
        <v>125003.56332699457</v>
      </c>
      <c r="Z22" s="24">
        <f t="shared" si="4"/>
        <v>11335.440061671266</v>
      </c>
      <c r="AA22" s="24">
        <f t="shared" si="5"/>
        <v>100000</v>
      </c>
      <c r="AC22" s="5">
        <v>1995</v>
      </c>
      <c r="AD22" s="24">
        <f t="shared" si="6"/>
        <v>22024.364237521284</v>
      </c>
      <c r="AE22" s="24">
        <f t="shared" si="7"/>
        <v>6424.702143618375</v>
      </c>
      <c r="AF22" s="24">
        <f t="shared" si="8"/>
        <v>0</v>
      </c>
      <c r="AH22" s="5">
        <v>1995</v>
      </c>
      <c r="AI22" s="24">
        <f t="shared" si="9"/>
        <v>24097.102680486259</v>
      </c>
      <c r="AJ22" s="24">
        <f t="shared" si="10"/>
        <v>6467.3188033736551</v>
      </c>
      <c r="AK22" s="24">
        <f t="shared" si="11"/>
        <v>0</v>
      </c>
      <c r="AL22" s="24">
        <f t="shared" si="12"/>
        <v>30564.421483859915</v>
      </c>
      <c r="AM22" s="24"/>
      <c r="AN22" s="5">
        <v>1995</v>
      </c>
      <c r="AO22" s="24">
        <f t="shared" si="13"/>
        <v>132534.06474267444</v>
      </c>
      <c r="AP22" s="24">
        <f t="shared" si="14"/>
        <v>12934.63760674731</v>
      </c>
      <c r="AQ22" s="24">
        <f t="shared" si="15"/>
        <v>56263.408622561394</v>
      </c>
      <c r="AR22" s="24">
        <f t="shared" si="16"/>
        <v>201732.11097198314</v>
      </c>
      <c r="AS22" s="24"/>
      <c r="AT22" s="5">
        <v>1995</v>
      </c>
      <c r="AU22" s="24">
        <f t="shared" si="21"/>
        <v>132146.18542512771</v>
      </c>
      <c r="AV22" s="24">
        <f t="shared" si="22"/>
        <v>16061.755359045936</v>
      </c>
      <c r="AW22" s="24">
        <f t="shared" si="23"/>
        <v>100000</v>
      </c>
      <c r="AX22" s="24">
        <f t="shared" si="20"/>
        <v>248207.94078417364</v>
      </c>
      <c r="AY22" s="24"/>
      <c r="AZ22" s="24">
        <f t="shared" si="43"/>
        <v>39740.880311688765</v>
      </c>
      <c r="BA22" s="24">
        <f t="shared" si="44"/>
        <v>9176.4588278288502</v>
      </c>
      <c r="BB22" s="24">
        <v>3462.5</v>
      </c>
      <c r="BC22" s="24"/>
      <c r="BD22" s="5">
        <v>1995</v>
      </c>
      <c r="BE22" s="29">
        <v>2.8054199999999998E-2</v>
      </c>
      <c r="BF22" s="29">
        <f t="shared" si="24"/>
        <v>-2.6944690178948516E-2</v>
      </c>
      <c r="BG22" s="29">
        <f t="shared" si="25"/>
        <v>-2.7700180208112934E-2</v>
      </c>
      <c r="BH22" s="29">
        <f t="shared" si="25"/>
        <v>5.0216117162573903E-2</v>
      </c>
      <c r="BI22" s="26"/>
      <c r="BJ22" s="123">
        <v>1995</v>
      </c>
      <c r="BK22" s="136">
        <f>AVERAGE(Manufacturing!BK22,'Services market producers'!BK22)</f>
        <v>4.5014007052136679E-2</v>
      </c>
      <c r="BL22" s="134">
        <f t="shared" si="26"/>
        <v>35776.755412920393</v>
      </c>
      <c r="BM22" s="134">
        <f t="shared" si="27"/>
        <v>7824.4818921742381</v>
      </c>
      <c r="BN22" s="134">
        <f t="shared" si="28"/>
        <v>-397.85699340587138</v>
      </c>
      <c r="BO22" s="135">
        <f t="shared" si="45"/>
        <v>43203.380311688765</v>
      </c>
      <c r="BP22" s="136">
        <f t="shared" si="29"/>
        <v>0.82810083736065709</v>
      </c>
      <c r="BQ22" s="136">
        <f t="shared" si="30"/>
        <v>0.18110809468437145</v>
      </c>
      <c r="BR22" s="136">
        <f t="shared" si="30"/>
        <v>-9.2089320450286696E-3</v>
      </c>
      <c r="BS22" s="136">
        <f t="shared" si="31"/>
        <v>0.99999999999999989</v>
      </c>
      <c r="BT22" s="143"/>
      <c r="BU22" s="144">
        <f t="shared" si="49"/>
        <v>1.0035872672975885</v>
      </c>
      <c r="BV22" s="144">
        <f t="shared" si="50"/>
        <v>1.0039671576377631</v>
      </c>
      <c r="BW22" s="144">
        <f t="shared" si="51"/>
        <v>1.0037771944959748</v>
      </c>
      <c r="BX22" s="78">
        <v>1995</v>
      </c>
      <c r="BY22" s="86">
        <f>AVERAGE(Manufacturing!BY22,'Services market producers'!BY22)</f>
        <v>5.8486722372454975E-2</v>
      </c>
      <c r="BZ22" s="87">
        <f t="shared" si="32"/>
        <v>33460.607084712297</v>
      </c>
      <c r="CA22" s="87">
        <f t="shared" si="33"/>
        <v>7622.5267053053767</v>
      </c>
      <c r="CB22" s="87">
        <f t="shared" si="34"/>
        <v>3258.149246940488</v>
      </c>
      <c r="CC22" s="88">
        <f t="shared" si="46"/>
        <v>44341.283036958164</v>
      </c>
      <c r="CD22" s="86">
        <f t="shared" si="35"/>
        <v>0.75461522069226328</v>
      </c>
      <c r="CE22" s="86">
        <f t="shared" si="35"/>
        <v>0.17190586702130498</v>
      </c>
      <c r="CF22" s="86">
        <f t="shared" si="35"/>
        <v>7.3478912286431636E-2</v>
      </c>
      <c r="CG22" s="86">
        <f t="shared" si="36"/>
        <v>0.99999999999999989</v>
      </c>
      <c r="CH22" s="89"/>
      <c r="CI22" s="90">
        <f t="shared" si="52"/>
        <v>1.0027079132511374</v>
      </c>
      <c r="CJ22" s="90">
        <f t="shared" si="53"/>
        <v>1.0032132888077392</v>
      </c>
      <c r="CK22" s="90">
        <f t="shared" si="54"/>
        <v>1.0029605691981209</v>
      </c>
      <c r="CL22" s="54">
        <v>1995</v>
      </c>
      <c r="CM22" s="63">
        <f t="shared" si="55"/>
        <v>0.02</v>
      </c>
      <c r="CN22" s="74">
        <f t="shared" si="37"/>
        <v>31164.339061697516</v>
      </c>
      <c r="CO22" s="74">
        <f t="shared" si="38"/>
        <v>7279.1681624144567</v>
      </c>
      <c r="CP22" s="74">
        <f t="shared" si="39"/>
        <v>-1687.9445448417953</v>
      </c>
      <c r="CQ22" s="75">
        <f t="shared" si="47"/>
        <v>36755.562679270173</v>
      </c>
      <c r="CR22" s="63">
        <f t="shared" si="40"/>
        <v>0.84788088632020697</v>
      </c>
      <c r="CS22" s="63">
        <f t="shared" si="41"/>
        <v>0.19804262625313707</v>
      </c>
      <c r="CT22" s="63">
        <f t="shared" si="42"/>
        <v>-4.5923512573343948E-2</v>
      </c>
      <c r="CU22" s="63">
        <f t="shared" si="48"/>
        <v>1</v>
      </c>
      <c r="CV22" s="63"/>
      <c r="CW22" s="65">
        <f t="shared" si="56"/>
        <v>1.0030981987777392</v>
      </c>
      <c r="CX22" s="65">
        <f t="shared" si="57"/>
        <v>1.0033266794039262</v>
      </c>
      <c r="CY22" s="65">
        <f t="shared" si="58"/>
        <v>1.0032124325863034</v>
      </c>
      <c r="CZ22" s="25"/>
      <c r="DA22" s="26"/>
      <c r="DB22" s="26"/>
      <c r="DC22" s="26"/>
    </row>
    <row r="23" spans="2:117" x14ac:dyDescent="0.2">
      <c r="B23" s="5">
        <v>1996</v>
      </c>
      <c r="C23" s="24">
        <v>34452.503329755149</v>
      </c>
      <c r="D23" s="24">
        <v>7154.2094552923918</v>
      </c>
      <c r="E23" s="24">
        <v>0</v>
      </c>
      <c r="F23" s="24">
        <v>94901</v>
      </c>
      <c r="G23" s="28"/>
      <c r="H23" s="5">
        <v>1996</v>
      </c>
      <c r="I23" s="26">
        <f>Manufacturing!I23</f>
        <v>107.08414528564472</v>
      </c>
      <c r="J23" s="26">
        <f>Manufacturing!J23</f>
        <v>98.713559197070083</v>
      </c>
      <c r="K23" s="26">
        <f>Manufacturing!K23</f>
        <v>64.911300942276057</v>
      </c>
      <c r="L23" s="26"/>
      <c r="M23" s="5">
        <v>1996</v>
      </c>
      <c r="N23" s="26">
        <f t="shared" si="17"/>
        <v>108.24763058903949</v>
      </c>
      <c r="O23" s="26">
        <f t="shared" si="18"/>
        <v>99.688442131697087</v>
      </c>
      <c r="P23" s="26">
        <f t="shared" si="19"/>
        <v>60.587354782418728</v>
      </c>
      <c r="R23" s="5">
        <v>1996</v>
      </c>
      <c r="S23" s="28">
        <f t="shared" si="0"/>
        <v>32173.300013605014</v>
      </c>
      <c r="T23" s="28">
        <f t="shared" si="1"/>
        <v>7247.4435259798993</v>
      </c>
      <c r="U23" s="28">
        <f t="shared" si="2"/>
        <v>0</v>
      </c>
      <c r="V23" s="28"/>
      <c r="W23" s="28"/>
      <c r="X23" s="5">
        <v>1996</v>
      </c>
      <c r="Y23" s="24">
        <f t="shared" si="3"/>
        <v>133661.82778496674</v>
      </c>
      <c r="Z23" s="24">
        <f t="shared" si="4"/>
        <v>12599.21885778668</v>
      </c>
      <c r="AA23" s="24">
        <f t="shared" si="5"/>
        <v>100000</v>
      </c>
      <c r="AC23" s="5">
        <v>1996</v>
      </c>
      <c r="AD23" s="24">
        <f t="shared" si="6"/>
        <v>23515.035555632847</v>
      </c>
      <c r="AE23" s="24">
        <f t="shared" si="7"/>
        <v>5983.6647298644866</v>
      </c>
      <c r="AF23" s="24">
        <f t="shared" si="8"/>
        <v>0</v>
      </c>
      <c r="AH23" s="5">
        <v>1996</v>
      </c>
      <c r="AI23" s="24">
        <f t="shared" si="9"/>
        <v>25180.874838364893</v>
      </c>
      <c r="AJ23" s="24">
        <f t="shared" si="10"/>
        <v>5906.6884252689833</v>
      </c>
      <c r="AK23" s="24">
        <f t="shared" si="11"/>
        <v>0</v>
      </c>
      <c r="AL23" s="24">
        <f t="shared" si="12"/>
        <v>31087.563263633878</v>
      </c>
      <c r="AM23" s="24"/>
      <c r="AN23" s="5">
        <v>1996</v>
      </c>
      <c r="AO23" s="24">
        <f t="shared" si="13"/>
        <v>138494.81161100688</v>
      </c>
      <c r="AP23" s="24">
        <f t="shared" si="14"/>
        <v>11813.376850537967</v>
      </c>
      <c r="AQ23" s="24">
        <f t="shared" si="15"/>
        <v>64911.300942276052</v>
      </c>
      <c r="AR23" s="24">
        <f t="shared" si="16"/>
        <v>215219.48940382089</v>
      </c>
      <c r="AS23" s="24"/>
      <c r="AT23" s="5">
        <v>1996</v>
      </c>
      <c r="AU23" s="24">
        <f t="shared" si="21"/>
        <v>141090.21333379709</v>
      </c>
      <c r="AV23" s="24">
        <f t="shared" si="22"/>
        <v>14959.161824661216</v>
      </c>
      <c r="AW23" s="24">
        <f t="shared" si="23"/>
        <v>100000</v>
      </c>
      <c r="AX23" s="24">
        <f t="shared" si="20"/>
        <v>256049.37515845831</v>
      </c>
      <c r="AY23" s="24"/>
      <c r="AZ23" s="24">
        <f t="shared" si="43"/>
        <v>39684.576986654909</v>
      </c>
      <c r="BA23" s="24">
        <f t="shared" si="44"/>
        <v>8597.0137230210312</v>
      </c>
      <c r="BB23" s="24">
        <v>3637.5</v>
      </c>
      <c r="BC23" s="24"/>
      <c r="BD23" s="5">
        <v>1996</v>
      </c>
      <c r="BE23" s="29">
        <v>2.9312040000000001E-2</v>
      </c>
      <c r="BF23" s="29">
        <f t="shared" si="24"/>
        <v>-4.9139789565319725E-2</v>
      </c>
      <c r="BG23" s="29">
        <f t="shared" si="25"/>
        <v>-4.729490784854673E-2</v>
      </c>
      <c r="BH23" s="29">
        <f t="shared" si="25"/>
        <v>0.12084928950727236</v>
      </c>
      <c r="BI23" s="26"/>
      <c r="BJ23" s="123">
        <v>1996</v>
      </c>
      <c r="BK23" s="136">
        <f>AVERAGE(Manufacturing!BK23,'Services market producers'!BK23)</f>
        <v>3.9473471590777513E-2</v>
      </c>
      <c r="BL23" s="134">
        <f t="shared" si="26"/>
        <v>36973.960804164919</v>
      </c>
      <c r="BM23" s="134">
        <f t="shared" si="27"/>
        <v>7139.0341599635458</v>
      </c>
      <c r="BN23" s="134">
        <f t="shared" si="28"/>
        <v>-790.91797747355486</v>
      </c>
      <c r="BO23" s="135">
        <f t="shared" si="45"/>
        <v>43322.076986654909</v>
      </c>
      <c r="BP23" s="136">
        <f t="shared" si="29"/>
        <v>0.85346694747702223</v>
      </c>
      <c r="BQ23" s="136">
        <f t="shared" si="30"/>
        <v>0.16478974824228027</v>
      </c>
      <c r="BR23" s="136">
        <f t="shared" si="30"/>
        <v>-1.8256695719302472E-2</v>
      </c>
      <c r="BS23" s="136">
        <f t="shared" si="31"/>
        <v>1</v>
      </c>
      <c r="BT23" s="143"/>
      <c r="BU23" s="144">
        <f t="shared" si="49"/>
        <v>1.0436156565152634</v>
      </c>
      <c r="BV23" s="144">
        <f t="shared" si="50"/>
        <v>1.0437945491737217</v>
      </c>
      <c r="BW23" s="144">
        <f t="shared" si="51"/>
        <v>1.043705099011683</v>
      </c>
      <c r="BX23" s="78">
        <v>1996</v>
      </c>
      <c r="BY23" s="86">
        <f>AVERAGE(Manufacturing!BY23,'Services market producers'!BY23)</f>
        <v>5.9413568921957823E-2</v>
      </c>
      <c r="BZ23" s="87">
        <f t="shared" si="32"/>
        <v>35540.615026233252</v>
      </c>
      <c r="CA23" s="87">
        <f t="shared" si="33"/>
        <v>7051.8479622510213</v>
      </c>
      <c r="CB23" s="87">
        <f t="shared" si="34"/>
        <v>3705.2258513740508</v>
      </c>
      <c r="CC23" s="88">
        <f t="shared" si="46"/>
        <v>46297.688839858325</v>
      </c>
      <c r="CD23" s="86">
        <f t="shared" si="35"/>
        <v>0.76765419434146442</v>
      </c>
      <c r="CE23" s="86">
        <f t="shared" si="35"/>
        <v>0.15231533450067139</v>
      </c>
      <c r="CF23" s="86">
        <f t="shared" si="35"/>
        <v>8.0030471157864158E-2</v>
      </c>
      <c r="CG23" s="86">
        <f t="shared" si="36"/>
        <v>1</v>
      </c>
      <c r="CH23" s="89"/>
      <c r="CI23" s="90">
        <f t="shared" si="52"/>
        <v>1.0392736485472369</v>
      </c>
      <c r="CJ23" s="90">
        <f t="shared" si="53"/>
        <v>1.0388926550308912</v>
      </c>
      <c r="CK23" s="90">
        <f t="shared" si="54"/>
        <v>1.0390831343270279</v>
      </c>
      <c r="CL23" s="54">
        <v>1996</v>
      </c>
      <c r="CM23" s="63">
        <f t="shared" si="55"/>
        <v>0.02</v>
      </c>
      <c r="CN23" s="74">
        <f t="shared" si="37"/>
        <v>35837.759727479592</v>
      </c>
      <c r="CO23" s="74">
        <f t="shared" si="38"/>
        <v>6893.1413266496884</v>
      </c>
      <c r="CP23" s="74">
        <f t="shared" si="39"/>
        <v>-6299.0734817936091</v>
      </c>
      <c r="CQ23" s="75">
        <f t="shared" si="47"/>
        <v>36431.827572335671</v>
      </c>
      <c r="CR23" s="63">
        <f t="shared" si="40"/>
        <v>0.98369371276594475</v>
      </c>
      <c r="CS23" s="63">
        <f t="shared" si="41"/>
        <v>0.18920657529363039</v>
      </c>
      <c r="CT23" s="63">
        <f t="shared" si="42"/>
        <v>-0.17290028805957514</v>
      </c>
      <c r="CU23" s="63">
        <f t="shared" si="48"/>
        <v>1</v>
      </c>
      <c r="CV23" s="63"/>
      <c r="CW23" s="65">
        <f t="shared" si="56"/>
        <v>1.0437919190989868</v>
      </c>
      <c r="CX23" s="65">
        <f t="shared" si="57"/>
        <v>1.0508757749064539</v>
      </c>
      <c r="CY23" s="65">
        <f t="shared" si="58"/>
        <v>1.0473278578478864</v>
      </c>
      <c r="CZ23" s="25"/>
      <c r="DA23" s="26"/>
      <c r="DB23" s="26"/>
      <c r="DC23" s="26"/>
    </row>
    <row r="24" spans="2:117" x14ac:dyDescent="0.2">
      <c r="B24" s="5">
        <v>1997</v>
      </c>
      <c r="C24" s="24">
        <v>46283.279480219353</v>
      </c>
      <c r="D24" s="24">
        <v>399.44455173004411</v>
      </c>
      <c r="E24" s="24">
        <v>0</v>
      </c>
      <c r="F24" s="24">
        <v>102459</v>
      </c>
      <c r="G24" s="28"/>
      <c r="H24" s="5">
        <v>1997</v>
      </c>
      <c r="I24" s="26">
        <f>Manufacturing!I24</f>
        <v>104.45231436470451</v>
      </c>
      <c r="J24" s="26">
        <f>Manufacturing!J24</f>
        <v>96.756952051363015</v>
      </c>
      <c r="K24" s="26">
        <f>Manufacturing!K24</f>
        <v>69.396002781933788</v>
      </c>
      <c r="L24" s="26"/>
      <c r="M24" s="5">
        <v>1997</v>
      </c>
      <c r="N24" s="26">
        <f t="shared" si="17"/>
        <v>105.76822982517461</v>
      </c>
      <c r="O24" s="26">
        <f t="shared" si="18"/>
        <v>97.735255624216549</v>
      </c>
      <c r="P24" s="26">
        <f t="shared" si="19"/>
        <v>67.153651862104923</v>
      </c>
      <c r="R24" s="5">
        <v>1997</v>
      </c>
      <c r="S24" s="28">
        <f t="shared" si="0"/>
        <v>44310.439420822389</v>
      </c>
      <c r="T24" s="28">
        <f t="shared" si="1"/>
        <v>412.83292131608351</v>
      </c>
      <c r="U24" s="28">
        <f t="shared" si="2"/>
        <v>0</v>
      </c>
      <c r="V24" s="28"/>
      <c r="W24" s="28"/>
      <c r="X24" s="5">
        <v>1997</v>
      </c>
      <c r="Y24" s="24">
        <f t="shared" si="3"/>
        <v>152002.7592898928</v>
      </c>
      <c r="Z24" s="24">
        <f t="shared" si="4"/>
        <v>7889.7976517248744</v>
      </c>
      <c r="AA24" s="24">
        <f t="shared" si="5"/>
        <v>100000</v>
      </c>
      <c r="AC24" s="5">
        <v>1997</v>
      </c>
      <c r="AD24" s="24">
        <f t="shared" si="6"/>
        <v>25969.50791589632</v>
      </c>
      <c r="AE24" s="24">
        <f t="shared" si="7"/>
        <v>5122.2541273778888</v>
      </c>
      <c r="AF24" s="24">
        <f t="shared" si="8"/>
        <v>0</v>
      </c>
      <c r="AH24" s="5">
        <v>1997</v>
      </c>
      <c r="AI24" s="24">
        <f t="shared" si="9"/>
        <v>27125.752047278846</v>
      </c>
      <c r="AJ24" s="24">
        <f t="shared" si="10"/>
        <v>4956.1369699759871</v>
      </c>
      <c r="AK24" s="24">
        <f t="shared" si="11"/>
        <v>0</v>
      </c>
      <c r="AL24" s="24">
        <f t="shared" si="12"/>
        <v>32081.889017254834</v>
      </c>
      <c r="AM24" s="24"/>
      <c r="AN24" s="5">
        <v>1997</v>
      </c>
      <c r="AO24" s="24">
        <f t="shared" si="13"/>
        <v>149191.63626003367</v>
      </c>
      <c r="AP24" s="24">
        <f t="shared" si="14"/>
        <v>9912.2739399519742</v>
      </c>
      <c r="AQ24" s="24">
        <f t="shared" si="15"/>
        <v>69396.002781933785</v>
      </c>
      <c r="AR24" s="24">
        <f t="shared" si="16"/>
        <v>228499.91298191942</v>
      </c>
      <c r="AS24" s="24"/>
      <c r="AT24" s="5">
        <v>1997</v>
      </c>
      <c r="AU24" s="24">
        <f t="shared" si="21"/>
        <v>155817.04749537792</v>
      </c>
      <c r="AV24" s="24">
        <f t="shared" si="22"/>
        <v>12805.635318444722</v>
      </c>
      <c r="AW24" s="24">
        <f t="shared" si="23"/>
        <v>100000</v>
      </c>
      <c r="AX24" s="24">
        <f t="shared" si="20"/>
        <v>268622.68281382264</v>
      </c>
      <c r="AY24" s="24"/>
      <c r="AZ24" s="24">
        <f t="shared" si="43"/>
        <v>43510.775907801675</v>
      </c>
      <c r="BA24" s="24">
        <f t="shared" si="44"/>
        <v>11428.886890546841</v>
      </c>
      <c r="BB24" s="24">
        <v>4000</v>
      </c>
      <c r="BC24" s="24"/>
      <c r="BD24" s="5">
        <v>1997</v>
      </c>
      <c r="BE24" s="29">
        <v>2.3376899999999999E-2</v>
      </c>
      <c r="BF24" s="29">
        <f t="shared" si="24"/>
        <v>-4.6858711607871584E-2</v>
      </c>
      <c r="BG24" s="29">
        <f t="shared" si="25"/>
        <v>-4.2211190842782464E-2</v>
      </c>
      <c r="BH24" s="29">
        <f t="shared" si="25"/>
        <v>4.4668579849639345E-2</v>
      </c>
      <c r="BI24" s="26"/>
      <c r="BJ24" s="123">
        <v>1997</v>
      </c>
      <c r="BK24" s="136">
        <f>AVERAGE(Manufacturing!BK24,'Services market producers'!BK24)</f>
        <v>5.0494826768311948E-2</v>
      </c>
      <c r="BL24" s="134">
        <f t="shared" si="26"/>
        <v>41526.756929962321</v>
      </c>
      <c r="BM24" s="134">
        <f t="shared" si="27"/>
        <v>6098.1737035301185</v>
      </c>
      <c r="BN24" s="134">
        <f t="shared" si="28"/>
        <v>-114.15472569076296</v>
      </c>
      <c r="BO24" s="135">
        <f t="shared" si="45"/>
        <v>47510.775907801675</v>
      </c>
      <c r="BP24" s="136">
        <f t="shared" si="29"/>
        <v>0.87404922644387439</v>
      </c>
      <c r="BQ24" s="136">
        <f t="shared" si="30"/>
        <v>0.12835348585685266</v>
      </c>
      <c r="BR24" s="136">
        <f t="shared" si="30"/>
        <v>-2.4027123007270817E-3</v>
      </c>
      <c r="BS24" s="136">
        <f t="shared" si="31"/>
        <v>1</v>
      </c>
      <c r="BT24" s="143"/>
      <c r="BU24" s="144">
        <f t="shared" si="49"/>
        <v>1.0653607046580962</v>
      </c>
      <c r="BV24" s="144">
        <f t="shared" si="50"/>
        <v>1.0649903183117044</v>
      </c>
      <c r="BW24" s="144">
        <f t="shared" si="51"/>
        <v>1.0651754953859047</v>
      </c>
      <c r="BX24" s="78">
        <v>1997</v>
      </c>
      <c r="BY24" s="86">
        <f>AVERAGE(Manufacturing!BY24,'Services market producers'!BY24)</f>
        <v>7.7943543014187378E-2</v>
      </c>
      <c r="BZ24" s="87">
        <f t="shared" si="32"/>
        <v>41255.36144306721</v>
      </c>
      <c r="CA24" s="87">
        <f t="shared" si="33"/>
        <v>6121.5949675896409</v>
      </c>
      <c r="CB24" s="87">
        <f t="shared" si="34"/>
        <v>5356.5527717305622</v>
      </c>
      <c r="CC24" s="88">
        <f t="shared" si="46"/>
        <v>52733.50918238741</v>
      </c>
      <c r="CD24" s="86">
        <f t="shared" si="35"/>
        <v>0.78233673583866459</v>
      </c>
      <c r="CE24" s="86">
        <f t="shared" si="35"/>
        <v>0.11608548459039791</v>
      </c>
      <c r="CF24" s="86">
        <f t="shared" si="35"/>
        <v>0.1015777795709376</v>
      </c>
      <c r="CG24" s="86">
        <f t="shared" si="36"/>
        <v>1</v>
      </c>
      <c r="CH24" s="89"/>
      <c r="CI24" s="90">
        <f t="shared" si="52"/>
        <v>1.0581994894493785</v>
      </c>
      <c r="CJ24" s="90">
        <f t="shared" si="53"/>
        <v>1.0575512631720787</v>
      </c>
      <c r="CK24" s="90">
        <f t="shared" si="54"/>
        <v>1.0578753266596395</v>
      </c>
      <c r="CL24" s="54">
        <v>1997</v>
      </c>
      <c r="CM24" s="63">
        <f t="shared" si="55"/>
        <v>0.02</v>
      </c>
      <c r="CN24" s="74">
        <f t="shared" si="37"/>
        <v>38348.961616668435</v>
      </c>
      <c r="CO24" s="74">
        <f t="shared" si="38"/>
        <v>5745.8326320208789</v>
      </c>
      <c r="CP24" s="74">
        <f t="shared" si="39"/>
        <v>-1707.7945490084815</v>
      </c>
      <c r="CQ24" s="75">
        <f t="shared" si="47"/>
        <v>42386.999699680833</v>
      </c>
      <c r="CR24" s="63">
        <f t="shared" si="40"/>
        <v>0.90473404318251849</v>
      </c>
      <c r="CS24" s="63">
        <f t="shared" si="41"/>
        <v>0.13555648365609949</v>
      </c>
      <c r="CT24" s="63">
        <f t="shared" si="42"/>
        <v>-4.0290526838617946E-2</v>
      </c>
      <c r="CU24" s="63">
        <f t="shared" si="48"/>
        <v>1</v>
      </c>
      <c r="CV24" s="63"/>
      <c r="CW24" s="65">
        <f t="shared" si="56"/>
        <v>1.0754385690960115</v>
      </c>
      <c r="CX24" s="65">
        <f t="shared" si="57"/>
        <v>1.0669092179719171</v>
      </c>
      <c r="CY24" s="65">
        <f t="shared" si="58"/>
        <v>1.0711654040021379</v>
      </c>
      <c r="CZ24" s="25"/>
      <c r="DA24" s="26"/>
      <c r="DB24" s="26"/>
      <c r="DC24" s="26"/>
    </row>
    <row r="25" spans="2:117" x14ac:dyDescent="0.2">
      <c r="B25" s="5">
        <v>1998</v>
      </c>
      <c r="C25" s="24">
        <v>77924.28739240783</v>
      </c>
      <c r="D25" s="24">
        <v>9235.4638230654928</v>
      </c>
      <c r="E25" s="24">
        <v>0</v>
      </c>
      <c r="F25" s="24">
        <v>119253</v>
      </c>
      <c r="G25" s="28"/>
      <c r="H25" s="5">
        <v>1998</v>
      </c>
      <c r="I25" s="26">
        <f>Manufacturing!I25</f>
        <v>101.13884220723779</v>
      </c>
      <c r="J25" s="26">
        <f>Manufacturing!J25</f>
        <v>94.740389402391756</v>
      </c>
      <c r="K25" s="26">
        <f>Manufacturing!K25</f>
        <v>74.616800970824514</v>
      </c>
      <c r="L25" s="26"/>
      <c r="M25" s="5">
        <v>1998</v>
      </c>
      <c r="N25" s="26">
        <f t="shared" si="17"/>
        <v>102.79557828597115</v>
      </c>
      <c r="O25" s="26">
        <f t="shared" si="18"/>
        <v>95.748670726877378</v>
      </c>
      <c r="P25" s="26">
        <f t="shared" si="19"/>
        <v>72.006401876379158</v>
      </c>
      <c r="R25" s="5">
        <v>1998</v>
      </c>
      <c r="S25" s="28">
        <f t="shared" si="0"/>
        <v>77046.845397673882</v>
      </c>
      <c r="T25" s="28">
        <f t="shared" si="1"/>
        <v>9748.1801387153046</v>
      </c>
      <c r="U25" s="28">
        <f t="shared" si="2"/>
        <v>0</v>
      </c>
      <c r="V25" s="28"/>
      <c r="W25" s="28"/>
      <c r="X25" s="5">
        <v>1998</v>
      </c>
      <c r="Y25" s="24">
        <f t="shared" si="3"/>
        <v>197295.24102277841</v>
      </c>
      <c r="Z25" s="24">
        <f t="shared" si="4"/>
        <v>12532.422702007167</v>
      </c>
      <c r="AA25" s="24">
        <f t="shared" si="5"/>
        <v>100000</v>
      </c>
      <c r="AC25" s="5">
        <v>1998</v>
      </c>
      <c r="AD25" s="24">
        <f t="shared" si="6"/>
        <v>31754.363664788289</v>
      </c>
      <c r="AE25" s="24">
        <f t="shared" si="7"/>
        <v>5105.5550884330114</v>
      </c>
      <c r="AF25" s="24">
        <f t="shared" si="8"/>
        <v>0</v>
      </c>
      <c r="AH25" s="5">
        <v>1998</v>
      </c>
      <c r="AI25" s="24">
        <f t="shared" si="9"/>
        <v>32115.995760842678</v>
      </c>
      <c r="AJ25" s="24">
        <f t="shared" si="10"/>
        <v>4837.0227719350623</v>
      </c>
      <c r="AK25" s="24">
        <f t="shared" si="11"/>
        <v>0</v>
      </c>
      <c r="AL25" s="24">
        <f t="shared" si="12"/>
        <v>36953.018532777744</v>
      </c>
      <c r="AM25" s="24"/>
      <c r="AN25" s="5">
        <v>1998</v>
      </c>
      <c r="AO25" s="24">
        <f t="shared" si="13"/>
        <v>176637.97668463472</v>
      </c>
      <c r="AP25" s="24">
        <f t="shared" si="14"/>
        <v>9674.045543870121</v>
      </c>
      <c r="AQ25" s="24">
        <f t="shared" si="15"/>
        <v>74616.800970824508</v>
      </c>
      <c r="AR25" s="24">
        <f t="shared" si="16"/>
        <v>260928.82319932937</v>
      </c>
      <c r="AS25" s="24"/>
      <c r="AT25" s="5">
        <v>1998</v>
      </c>
      <c r="AU25" s="24">
        <f t="shared" si="21"/>
        <v>190526.18198872975</v>
      </c>
      <c r="AV25" s="24">
        <f t="shared" si="22"/>
        <v>12763.887721082527</v>
      </c>
      <c r="AW25" s="24">
        <f t="shared" si="23"/>
        <v>100000</v>
      </c>
      <c r="AX25" s="24">
        <f t="shared" si="20"/>
        <v>303290.06970981229</v>
      </c>
      <c r="AY25" s="24"/>
      <c r="AZ25" s="24">
        <f t="shared" si="43"/>
        <v>48261.475961081684</v>
      </c>
      <c r="BA25" s="24">
        <f t="shared" si="44"/>
        <v>11308.45742830394</v>
      </c>
      <c r="BB25" s="24">
        <v>3475</v>
      </c>
      <c r="BC25" s="24"/>
      <c r="BD25" s="5">
        <v>1998</v>
      </c>
      <c r="BE25" s="29">
        <v>1.552279E-2</v>
      </c>
      <c r="BF25" s="29">
        <f t="shared" si="24"/>
        <v>-4.6522966889271156E-2</v>
      </c>
      <c r="BG25" s="29">
        <f t="shared" si="25"/>
        <v>-3.5808469852629421E-2</v>
      </c>
      <c r="BH25" s="29">
        <f t="shared" si="25"/>
        <v>5.8796497053918317E-2</v>
      </c>
      <c r="BI25" s="26"/>
      <c r="BJ25" s="123">
        <v>1998</v>
      </c>
      <c r="BK25" s="136">
        <f>AVERAGE(Manufacturing!BK25,'Services market producers'!BK25)</f>
        <v>3.9868829599740849E-2</v>
      </c>
      <c r="BL25" s="134">
        <f t="shared" si="26"/>
        <v>46857.792552075807</v>
      </c>
      <c r="BM25" s="134">
        <f t="shared" si="27"/>
        <v>5777.1648551414601</v>
      </c>
      <c r="BN25" s="134">
        <f t="shared" si="28"/>
        <v>-898.48144613558554</v>
      </c>
      <c r="BO25" s="135">
        <f t="shared" si="45"/>
        <v>51736.475961081684</v>
      </c>
      <c r="BP25" s="136">
        <f t="shared" si="29"/>
        <v>0.9057012809941708</v>
      </c>
      <c r="BQ25" s="136">
        <f t="shared" si="30"/>
        <v>0.11166521777570011</v>
      </c>
      <c r="BR25" s="136">
        <f t="shared" si="30"/>
        <v>-1.7366498769870998E-2</v>
      </c>
      <c r="BS25" s="136">
        <f t="shared" si="31"/>
        <v>1</v>
      </c>
      <c r="BT25" s="143"/>
      <c r="BU25" s="144">
        <f t="shared" si="49"/>
        <v>1.194280997043861</v>
      </c>
      <c r="BV25" s="144">
        <f t="shared" si="50"/>
        <v>1.1970758271313864</v>
      </c>
      <c r="BW25" s="144">
        <f t="shared" si="51"/>
        <v>1.1956775954928556</v>
      </c>
      <c r="BX25" s="78">
        <v>1998</v>
      </c>
      <c r="BY25" s="86">
        <f>AVERAGE(Manufacturing!BY25,'Services market producers'!BY25)</f>
        <v>6.4580095458164677E-2</v>
      </c>
      <c r="BZ25" s="87">
        <f t="shared" si="32"/>
        <v>45993.285402920243</v>
      </c>
      <c r="CA25" s="87">
        <f t="shared" si="33"/>
        <v>5765.885337935968</v>
      </c>
      <c r="CB25" s="87">
        <f t="shared" si="34"/>
        <v>4722.3640791397456</v>
      </c>
      <c r="CC25" s="88">
        <f t="shared" si="46"/>
        <v>56481.534819995955</v>
      </c>
      <c r="CD25" s="86">
        <f t="shared" si="35"/>
        <v>0.8143065791235794</v>
      </c>
      <c r="CE25" s="86">
        <f t="shared" si="35"/>
        <v>0.10208443089076065</v>
      </c>
      <c r="CF25" s="86">
        <f t="shared" si="35"/>
        <v>8.3608989985659951E-2</v>
      </c>
      <c r="CG25" s="86">
        <f t="shared" si="36"/>
        <v>1</v>
      </c>
      <c r="CH25" s="89"/>
      <c r="CI25" s="90">
        <f t="shared" si="52"/>
        <v>1.1738915124439395</v>
      </c>
      <c r="CJ25" s="90">
        <f t="shared" si="53"/>
        <v>1.1737261736073596</v>
      </c>
      <c r="CK25" s="90">
        <f t="shared" si="54"/>
        <v>1.1738088401145144</v>
      </c>
      <c r="CL25" s="54">
        <v>1998</v>
      </c>
      <c r="CM25" s="63">
        <f t="shared" si="55"/>
        <v>0.02</v>
      </c>
      <c r="CN25" s="74">
        <f t="shared" si="37"/>
        <v>45517.021388159679</v>
      </c>
      <c r="CO25" s="74">
        <f t="shared" si="38"/>
        <v>5562.289663744441</v>
      </c>
      <c r="CP25" s="74">
        <f t="shared" si="39"/>
        <v>-2879.9534274010543</v>
      </c>
      <c r="CQ25" s="75">
        <f t="shared" si="47"/>
        <v>48199.357624503071</v>
      </c>
      <c r="CR25" s="63">
        <f t="shared" si="40"/>
        <v>0.94434912893984768</v>
      </c>
      <c r="CS25" s="63">
        <f t="shared" si="41"/>
        <v>0.1154017384853433</v>
      </c>
      <c r="CT25" s="63">
        <f t="shared" si="42"/>
        <v>-5.9750867425191048E-2</v>
      </c>
      <c r="CU25" s="63">
        <f t="shared" si="48"/>
        <v>0.99999999999999989</v>
      </c>
      <c r="CV25" s="63"/>
      <c r="CW25" s="65">
        <f t="shared" si="56"/>
        <v>1.2010927322176579</v>
      </c>
      <c r="CX25" s="65">
        <f t="shared" si="57"/>
        <v>1.2072329963344477</v>
      </c>
      <c r="CY25" s="65">
        <f t="shared" si="58"/>
        <v>1.2041589504673591</v>
      </c>
      <c r="CZ25" s="25"/>
      <c r="DA25" s="26"/>
      <c r="DB25" s="26"/>
      <c r="DC25" s="26"/>
    </row>
    <row r="26" spans="2:117" x14ac:dyDescent="0.2">
      <c r="B26" s="5">
        <v>1999</v>
      </c>
      <c r="C26" s="24">
        <v>4259.2464314841664</v>
      </c>
      <c r="D26" s="24">
        <v>5425.6960608158661</v>
      </c>
      <c r="E26" s="24">
        <v>0</v>
      </c>
      <c r="F26" s="24">
        <v>127976</v>
      </c>
      <c r="G26" s="28"/>
      <c r="H26" s="5">
        <v>1999</v>
      </c>
      <c r="I26" s="26">
        <f>Manufacturing!I26</f>
        <v>99.554340132052957</v>
      </c>
      <c r="J26" s="26">
        <f>Manufacturing!J26</f>
        <v>96.609590796681317</v>
      </c>
      <c r="K26" s="26">
        <f>Manufacturing!K26</f>
        <v>86.448296530459629</v>
      </c>
      <c r="L26" s="26"/>
      <c r="M26" s="5">
        <v>1999</v>
      </c>
      <c r="N26" s="26">
        <f t="shared" si="17"/>
        <v>100.34659116964536</v>
      </c>
      <c r="O26" s="26">
        <f t="shared" si="18"/>
        <v>95.674990099536529</v>
      </c>
      <c r="P26" s="26">
        <f t="shared" si="19"/>
        <v>80.532548750642064</v>
      </c>
      <c r="R26" s="5">
        <v>1999</v>
      </c>
      <c r="S26" s="28">
        <f t="shared" si="0"/>
        <v>4278.313156246656</v>
      </c>
      <c r="T26" s="28">
        <f t="shared" si="1"/>
        <v>5616.1050016601939</v>
      </c>
      <c r="U26" s="28">
        <f t="shared" si="2"/>
        <v>0</v>
      </c>
      <c r="V26" s="28"/>
      <c r="W26" s="28"/>
      <c r="X26" s="5">
        <v>1999</v>
      </c>
      <c r="Y26" s="24">
        <f t="shared" si="3"/>
        <v>168334.4879122081</v>
      </c>
      <c r="Z26" s="24">
        <f t="shared" si="4"/>
        <v>12012.337622532455</v>
      </c>
      <c r="AA26" s="24">
        <f t="shared" si="5"/>
        <v>100000</v>
      </c>
      <c r="AC26" s="5">
        <v>1999</v>
      </c>
      <c r="AD26" s="24">
        <f t="shared" si="6"/>
        <v>33239.066266816953</v>
      </c>
      <c r="AE26" s="24">
        <f t="shared" si="7"/>
        <v>6136.190081134906</v>
      </c>
      <c r="AF26" s="24">
        <f t="shared" si="8"/>
        <v>0</v>
      </c>
      <c r="AH26" s="5">
        <v>1999</v>
      </c>
      <c r="AI26" s="24">
        <f t="shared" si="9"/>
        <v>33090.933087985424</v>
      </c>
      <c r="AJ26" s="24">
        <f t="shared" si="10"/>
        <v>5928.1481278909805</v>
      </c>
      <c r="AK26" s="24">
        <f t="shared" si="11"/>
        <v>0</v>
      </c>
      <c r="AL26" s="24">
        <f t="shared" si="12"/>
        <v>39019.081215876402</v>
      </c>
      <c r="AM26" s="24"/>
      <c r="AN26" s="5">
        <v>1999</v>
      </c>
      <c r="AO26" s="24">
        <f t="shared" si="13"/>
        <v>182000.13198391985</v>
      </c>
      <c r="AP26" s="24">
        <f t="shared" si="14"/>
        <v>11856.296255781961</v>
      </c>
      <c r="AQ26" s="24">
        <f t="shared" si="15"/>
        <v>86448.296530459629</v>
      </c>
      <c r="AR26" s="24">
        <f t="shared" si="16"/>
        <v>280304.72477016144</v>
      </c>
      <c r="AS26" s="24"/>
      <c r="AT26" s="5">
        <v>1999</v>
      </c>
      <c r="AU26" s="24">
        <f t="shared" si="21"/>
        <v>199434.39760090175</v>
      </c>
      <c r="AV26" s="24">
        <f t="shared" si="22"/>
        <v>15340.475202837264</v>
      </c>
      <c r="AW26" s="24">
        <f t="shared" si="23"/>
        <v>100000</v>
      </c>
      <c r="AX26" s="24">
        <f t="shared" si="20"/>
        <v>314774.87280373904</v>
      </c>
      <c r="AY26" s="24"/>
      <c r="AZ26" s="24">
        <f t="shared" si="43"/>
        <v>55564.311948420116</v>
      </c>
      <c r="BA26" s="24">
        <f t="shared" si="44"/>
        <v>16545.230732543714</v>
      </c>
      <c r="BB26" s="24">
        <v>3650</v>
      </c>
      <c r="BC26" s="24"/>
      <c r="BD26" s="5">
        <v>1999</v>
      </c>
      <c r="BE26" s="29">
        <v>2.188027E-2</v>
      </c>
      <c r="BF26" s="29">
        <f t="shared" si="24"/>
        <v>-3.6742927687575699E-2</v>
      </c>
      <c r="BG26" s="29">
        <f t="shared" si="25"/>
        <v>-2.104502508525008E-3</v>
      </c>
      <c r="BH26" s="29">
        <f t="shared" si="25"/>
        <v>0.133756526555874</v>
      </c>
      <c r="BI26" s="26"/>
      <c r="BJ26" s="123">
        <v>1999</v>
      </c>
      <c r="BK26" s="136">
        <f>AVERAGE(Manufacturing!BK26,'Services market producers'!BK26)</f>
        <v>5.6648712420237265E-2</v>
      </c>
      <c r="BL26" s="134">
        <f t="shared" si="26"/>
        <v>51611.444924980737</v>
      </c>
      <c r="BM26" s="134">
        <f t="shared" si="27"/>
        <v>7233.1326798991595</v>
      </c>
      <c r="BN26" s="134">
        <f t="shared" si="28"/>
        <v>369.73434354022265</v>
      </c>
      <c r="BO26" s="135">
        <f t="shared" si="45"/>
        <v>59214.311948420116</v>
      </c>
      <c r="BP26" s="136">
        <f t="shared" si="29"/>
        <v>0.87160423260407016</v>
      </c>
      <c r="BQ26" s="136">
        <f t="shared" si="30"/>
        <v>0.12215176436061156</v>
      </c>
      <c r="BR26" s="136">
        <f t="shared" si="30"/>
        <v>6.2440030353183469E-3</v>
      </c>
      <c r="BS26" s="136">
        <f t="shared" si="31"/>
        <v>1</v>
      </c>
      <c r="BT26" s="143"/>
      <c r="BU26" s="144">
        <f t="shared" si="49"/>
        <v>1.064888188309314</v>
      </c>
      <c r="BV26" s="144">
        <f t="shared" si="50"/>
        <v>1.0632064695277468</v>
      </c>
      <c r="BW26" s="144">
        <f t="shared" si="51"/>
        <v>1.0640469966754964</v>
      </c>
      <c r="BX26" s="78">
        <v>1999</v>
      </c>
      <c r="BY26" s="86">
        <f>AVERAGE(Manufacturing!BY26,'Services market producers'!BY26)</f>
        <v>6.1504539870021635E-2</v>
      </c>
      <c r="BZ26" s="87">
        <f t="shared" si="32"/>
        <v>46662.020756204918</v>
      </c>
      <c r="CA26" s="87">
        <f t="shared" si="33"/>
        <v>6921.7073059869899</v>
      </c>
      <c r="CB26" s="87">
        <f t="shared" si="34"/>
        <v>5061.4929005476588</v>
      </c>
      <c r="CC26" s="88">
        <f t="shared" si="46"/>
        <v>58645.220962739564</v>
      </c>
      <c r="CD26" s="86">
        <f t="shared" si="35"/>
        <v>0.79566621099188606</v>
      </c>
      <c r="CE26" s="86">
        <f t="shared" si="35"/>
        <v>0.11802679216410011</v>
      </c>
      <c r="CF26" s="86">
        <f t="shared" si="35"/>
        <v>8.6306996844013856E-2</v>
      </c>
      <c r="CG26" s="86">
        <f t="shared" si="36"/>
        <v>1</v>
      </c>
      <c r="CH26" s="89"/>
      <c r="CI26" s="90">
        <f t="shared" si="52"/>
        <v>1.0586809208529844</v>
      </c>
      <c r="CJ26" s="90">
        <f t="shared" si="53"/>
        <v>1.0586089632861104</v>
      </c>
      <c r="CK26" s="90">
        <f t="shared" si="54"/>
        <v>1.0586449414581653</v>
      </c>
      <c r="CL26" s="54">
        <v>1999</v>
      </c>
      <c r="CM26" s="63">
        <f t="shared" si="55"/>
        <v>0.02</v>
      </c>
      <c r="CN26" s="74">
        <f t="shared" si="37"/>
        <v>44828.666576237723</v>
      </c>
      <c r="CO26" s="74">
        <f t="shared" si="38"/>
        <v>6374.0004143481538</v>
      </c>
      <c r="CP26" s="74">
        <f t="shared" si="39"/>
        <v>-9444.2963650409765</v>
      </c>
      <c r="CQ26" s="75">
        <f t="shared" si="47"/>
        <v>41758.370625544907</v>
      </c>
      <c r="CR26" s="63">
        <f t="shared" si="40"/>
        <v>1.073525281391478</v>
      </c>
      <c r="CS26" s="63">
        <f t="shared" si="41"/>
        <v>0.15264006518609174</v>
      </c>
      <c r="CT26" s="63">
        <f t="shared" si="42"/>
        <v>-0.22616534657756987</v>
      </c>
      <c r="CU26" s="63">
        <f t="shared" si="48"/>
        <v>0.99999999999999978</v>
      </c>
      <c r="CV26" s="63"/>
      <c r="CW26" s="65">
        <f t="shared" si="56"/>
        <v>1.0674494760024205</v>
      </c>
      <c r="CX26" s="65">
        <f t="shared" si="57"/>
        <v>1.0794345279398674</v>
      </c>
      <c r="CY26" s="65">
        <f t="shared" si="58"/>
        <v>1.0734252751022455</v>
      </c>
      <c r="CZ26" s="25"/>
      <c r="DA26" s="26"/>
      <c r="DB26" s="26"/>
      <c r="DC26" s="26"/>
    </row>
    <row r="27" spans="2:117" x14ac:dyDescent="0.2">
      <c r="B27" s="5">
        <v>2000</v>
      </c>
      <c r="C27" s="24">
        <v>27807.910082665225</v>
      </c>
      <c r="D27" s="24">
        <v>3768.9308263642642</v>
      </c>
      <c r="E27" s="24">
        <v>0</v>
      </c>
      <c r="F27" s="24">
        <v>126954</v>
      </c>
      <c r="G27" s="28"/>
      <c r="H27" s="5">
        <v>2000</v>
      </c>
      <c r="I27" s="26">
        <f>Manufacturing!I27</f>
        <v>100</v>
      </c>
      <c r="J27" s="26">
        <f>Manufacturing!J27</f>
        <v>100</v>
      </c>
      <c r="K27" s="26">
        <f>Manufacturing!K27</f>
        <v>100</v>
      </c>
      <c r="L27" s="26"/>
      <c r="M27" s="5">
        <v>2000</v>
      </c>
      <c r="N27" s="26">
        <f t="shared" si="17"/>
        <v>99.777170066026486</v>
      </c>
      <c r="O27" s="26">
        <f t="shared" si="18"/>
        <v>98.304795398340659</v>
      </c>
      <c r="P27" s="26">
        <f t="shared" si="19"/>
        <v>93.224148265229815</v>
      </c>
      <c r="R27" s="5">
        <v>2000</v>
      </c>
      <c r="S27" s="28">
        <f t="shared" si="0"/>
        <v>27807.910082665225</v>
      </c>
      <c r="T27" s="28">
        <f t="shared" si="1"/>
        <v>3768.9308263642642</v>
      </c>
      <c r="U27" s="28">
        <f t="shared" si="2"/>
        <v>0</v>
      </c>
      <c r="V27" s="28"/>
      <c r="W27" s="28"/>
      <c r="X27" s="5">
        <v>2000</v>
      </c>
      <c r="Y27" s="24">
        <f t="shared" si="3"/>
        <v>165769.32416928321</v>
      </c>
      <c r="Z27" s="24">
        <f t="shared" si="4"/>
        <v>10222.547234610885</v>
      </c>
      <c r="AA27" s="24">
        <f t="shared" si="5"/>
        <v>100000</v>
      </c>
      <c r="AC27" s="5">
        <v>2000</v>
      </c>
      <c r="AD27" s="24">
        <f t="shared" si="6"/>
        <v>30373.073825590116</v>
      </c>
      <c r="AE27" s="24">
        <f t="shared" si="7"/>
        <v>5558.7212142858352</v>
      </c>
      <c r="AF27" s="24">
        <f t="shared" si="8"/>
        <v>0</v>
      </c>
      <c r="AH27" s="5">
        <v>2000</v>
      </c>
      <c r="AI27" s="24">
        <f t="shared" si="9"/>
        <v>30373.073825590116</v>
      </c>
      <c r="AJ27" s="24">
        <f t="shared" si="10"/>
        <v>5558.7212142858352</v>
      </c>
      <c r="AK27" s="24">
        <f t="shared" si="11"/>
        <v>0</v>
      </c>
      <c r="AL27" s="24">
        <f t="shared" si="12"/>
        <v>35931.795039875949</v>
      </c>
      <c r="AM27" s="24"/>
      <c r="AN27" s="5">
        <v>2000</v>
      </c>
      <c r="AO27" s="24">
        <f t="shared" si="13"/>
        <v>167051.90604074567</v>
      </c>
      <c r="AP27" s="24">
        <f t="shared" si="14"/>
        <v>11117.44242857167</v>
      </c>
      <c r="AQ27" s="24">
        <f t="shared" si="15"/>
        <v>100000</v>
      </c>
      <c r="AR27" s="24">
        <f t="shared" si="16"/>
        <v>278169.34846931731</v>
      </c>
      <c r="AS27" s="24"/>
      <c r="AT27" s="5">
        <v>2000</v>
      </c>
      <c r="AU27" s="24">
        <f t="shared" si="21"/>
        <v>182238.44295354071</v>
      </c>
      <c r="AV27" s="24">
        <f t="shared" si="22"/>
        <v>13896.803035714587</v>
      </c>
      <c r="AW27" s="24">
        <f t="shared" si="23"/>
        <v>100000</v>
      </c>
      <c r="AX27" s="24">
        <f t="shared" si="20"/>
        <v>296135.24598925526</v>
      </c>
      <c r="AY27" s="24"/>
      <c r="AZ27" s="24">
        <f t="shared" si="43"/>
        <v>50648.976327767356</v>
      </c>
      <c r="BA27" s="24">
        <f t="shared" si="44"/>
        <v>14717.181287891406</v>
      </c>
      <c r="BB27" s="24">
        <v>3762.5</v>
      </c>
      <c r="BC27" s="24"/>
      <c r="BD27" s="5">
        <v>2000</v>
      </c>
      <c r="BE27" s="29">
        <v>3.3768570000000005E-2</v>
      </c>
      <c r="BF27" s="29">
        <f t="shared" si="24"/>
        <v>-2.8335182543599791E-2</v>
      </c>
      <c r="BG27" s="29">
        <f t="shared" si="25"/>
        <v>1.2820563020803366E-3</v>
      </c>
      <c r="BH27" s="29">
        <f t="shared" si="25"/>
        <v>0.11897461967130907</v>
      </c>
      <c r="BI27" s="26"/>
      <c r="BJ27" s="123">
        <v>2000</v>
      </c>
      <c r="BK27" s="136">
        <f>AVERAGE(Manufacturing!BK27,'Services market producers'!BK27)</f>
        <v>5.5738667802809158E-2</v>
      </c>
      <c r="BL27" s="134">
        <f t="shared" si="26"/>
        <v>47268.186797058865</v>
      </c>
      <c r="BM27" s="134">
        <f t="shared" si="27"/>
        <v>6798.0102876799428</v>
      </c>
      <c r="BN27" s="134">
        <f t="shared" si="28"/>
        <v>345.27924302855098</v>
      </c>
      <c r="BO27" s="135">
        <f t="shared" si="45"/>
        <v>54411.476327767356</v>
      </c>
      <c r="BP27" s="136">
        <f t="shared" si="29"/>
        <v>0.86871722634985526</v>
      </c>
      <c r="BQ27" s="136">
        <f t="shared" si="30"/>
        <v>0.12493706744381738</v>
      </c>
      <c r="BR27" s="136">
        <f t="shared" si="30"/>
        <v>6.3457062063274235E-3</v>
      </c>
      <c r="BS27" s="136">
        <f t="shared" si="31"/>
        <v>1</v>
      </c>
      <c r="BT27" s="143"/>
      <c r="BU27" s="144">
        <f t="shared" si="49"/>
        <v>0.91335158886339962</v>
      </c>
      <c r="BV27" s="144">
        <f t="shared" si="50"/>
        <v>0.9132829102630573</v>
      </c>
      <c r="BW27" s="144">
        <f t="shared" si="51"/>
        <v>0.91331724891767652</v>
      </c>
      <c r="BX27" s="78">
        <v>2000</v>
      </c>
      <c r="BY27" s="86">
        <f>AVERAGE(Manufacturing!BY27,'Services market producers'!BY27)</f>
        <v>5.5149742470703131E-2</v>
      </c>
      <c r="BZ27" s="87">
        <f t="shared" si="32"/>
        <v>41695.402704620356</v>
      </c>
      <c r="CA27" s="87">
        <f t="shared" si="33"/>
        <v>6427.8721658852528</v>
      </c>
      <c r="CB27" s="87">
        <f t="shared" si="34"/>
        <v>5314.9017047915731</v>
      </c>
      <c r="CC27" s="88">
        <f t="shared" si="46"/>
        <v>53438.176575297184</v>
      </c>
      <c r="CD27" s="86">
        <f t="shared" si="35"/>
        <v>0.7802549670808725</v>
      </c>
      <c r="CE27" s="86">
        <f t="shared" si="35"/>
        <v>0.12028614331231989</v>
      </c>
      <c r="CF27" s="86">
        <f t="shared" si="35"/>
        <v>9.9458889606807571E-2</v>
      </c>
      <c r="CG27" s="86">
        <f t="shared" si="36"/>
        <v>1</v>
      </c>
      <c r="CH27" s="89"/>
      <c r="CI27" s="90">
        <f t="shared" si="52"/>
        <v>0.92028743534425661</v>
      </c>
      <c r="CJ27" s="90">
        <f t="shared" si="53"/>
        <v>0.92070812700542892</v>
      </c>
      <c r="CK27" s="90">
        <f t="shared" si="54"/>
        <v>0.92049775714145021</v>
      </c>
      <c r="CL27" s="54">
        <v>2000</v>
      </c>
      <c r="CM27" s="63">
        <f t="shared" si="55"/>
        <v>0.02</v>
      </c>
      <c r="CN27" s="74">
        <f t="shared" si="37"/>
        <v>39417.54567788518</v>
      </c>
      <c r="CO27" s="74">
        <f t="shared" si="38"/>
        <v>5904.2480190531778</v>
      </c>
      <c r="CP27" s="74">
        <f t="shared" si="39"/>
        <v>-9512.0495874740645</v>
      </c>
      <c r="CQ27" s="75">
        <f t="shared" si="47"/>
        <v>35809.744109464293</v>
      </c>
      <c r="CR27" s="63">
        <f t="shared" si="40"/>
        <v>1.1007491580334239</v>
      </c>
      <c r="CS27" s="63">
        <f t="shared" si="41"/>
        <v>0.1648782521596607</v>
      </c>
      <c r="CT27" s="63">
        <f t="shared" si="42"/>
        <v>-0.26562741019308456</v>
      </c>
      <c r="CU27" s="63">
        <f t="shared" si="48"/>
        <v>1</v>
      </c>
      <c r="CV27" s="63"/>
      <c r="CW27" s="65">
        <f t="shared" si="56"/>
        <v>0.89307201182951235</v>
      </c>
      <c r="CX27" s="65">
        <f t="shared" si="57"/>
        <v>0.89206487039768467</v>
      </c>
      <c r="CY27" s="65">
        <f t="shared" si="58"/>
        <v>0.89256829906091417</v>
      </c>
      <c r="CZ27" s="25"/>
      <c r="DA27" s="26"/>
      <c r="DB27" s="26"/>
      <c r="DC27" s="26"/>
    </row>
    <row r="28" spans="2:117" x14ac:dyDescent="0.2">
      <c r="B28" s="5">
        <v>2001</v>
      </c>
      <c r="C28" s="24">
        <v>79135.270598910007</v>
      </c>
      <c r="D28" s="24">
        <v>2100.6194485612791</v>
      </c>
      <c r="E28" s="24">
        <v>0</v>
      </c>
      <c r="F28" s="24">
        <v>117549</v>
      </c>
      <c r="G28" s="28"/>
      <c r="H28" s="5">
        <v>2001</v>
      </c>
      <c r="I28" s="26">
        <f>Manufacturing!I28</f>
        <v>99.294712447326233</v>
      </c>
      <c r="J28" s="26">
        <f>Manufacturing!J28</f>
        <v>100.96930764782851</v>
      </c>
      <c r="K28" s="26">
        <f>Manufacturing!K28</f>
        <v>115.51697192852571</v>
      </c>
      <c r="L28" s="26"/>
      <c r="M28" s="5">
        <v>2001</v>
      </c>
      <c r="N28" s="26">
        <f t="shared" si="17"/>
        <v>99.64735622366311</v>
      </c>
      <c r="O28" s="26">
        <f t="shared" si="18"/>
        <v>100.48465382391426</v>
      </c>
      <c r="P28" s="26">
        <f t="shared" si="19"/>
        <v>107.75848596426286</v>
      </c>
      <c r="R28" s="5">
        <v>2001</v>
      </c>
      <c r="S28" s="28">
        <f t="shared" si="0"/>
        <v>79697.366202545381</v>
      </c>
      <c r="T28" s="28">
        <f t="shared" si="1"/>
        <v>2080.4534541209719</v>
      </c>
      <c r="U28" s="28">
        <f t="shared" si="2"/>
        <v>0</v>
      </c>
      <c r="V28" s="28"/>
      <c r="W28" s="28"/>
      <c r="X28" s="5">
        <v>2001</v>
      </c>
      <c r="Y28" s="24">
        <f t="shared" si="3"/>
        <v>211197.02249340262</v>
      </c>
      <c r="Z28" s="24">
        <f t="shared" si="4"/>
        <v>7797.8911040633093</v>
      </c>
      <c r="AA28" s="24">
        <f t="shared" si="5"/>
        <v>100000</v>
      </c>
      <c r="AC28" s="5">
        <v>2001</v>
      </c>
      <c r="AD28" s="24">
        <f t="shared" si="6"/>
        <v>34269.667878425978</v>
      </c>
      <c r="AE28" s="24">
        <f t="shared" si="7"/>
        <v>4505.1095846685485</v>
      </c>
      <c r="AF28" s="24">
        <f t="shared" si="8"/>
        <v>0</v>
      </c>
      <c r="AH28" s="5">
        <v>2001</v>
      </c>
      <c r="AI28" s="24">
        <f t="shared" si="9"/>
        <v>34027.9681765368</v>
      </c>
      <c r="AJ28" s="24">
        <f t="shared" si="10"/>
        <v>4548.7779564157963</v>
      </c>
      <c r="AK28" s="24">
        <f t="shared" si="11"/>
        <v>0</v>
      </c>
      <c r="AL28" s="24">
        <f t="shared" si="12"/>
        <v>38576.746132952598</v>
      </c>
      <c r="AM28" s="24"/>
      <c r="AN28" s="5">
        <v>2001</v>
      </c>
      <c r="AO28" s="24">
        <f t="shared" si="13"/>
        <v>187153.82497095247</v>
      </c>
      <c r="AP28" s="24">
        <f t="shared" si="14"/>
        <v>9097.5559128315927</v>
      </c>
      <c r="AQ28" s="24">
        <f t="shared" si="15"/>
        <v>115516.9719285257</v>
      </c>
      <c r="AR28" s="24">
        <f t="shared" si="16"/>
        <v>311768.35281230975</v>
      </c>
      <c r="AS28" s="24"/>
      <c r="AT28" s="5">
        <v>2001</v>
      </c>
      <c r="AU28" s="24">
        <f t="shared" si="21"/>
        <v>205618.00727055589</v>
      </c>
      <c r="AV28" s="24">
        <f t="shared" si="22"/>
        <v>11262.773961671372</v>
      </c>
      <c r="AW28" s="24">
        <f t="shared" si="23"/>
        <v>100000</v>
      </c>
      <c r="AX28" s="24">
        <f t="shared" si="20"/>
        <v>316880.78123222722</v>
      </c>
      <c r="AY28" s="24"/>
      <c r="AZ28" s="24">
        <f t="shared" si="43"/>
        <v>50934.235258331406</v>
      </c>
      <c r="BA28" s="24">
        <f t="shared" si="44"/>
        <v>12357.489125378808</v>
      </c>
      <c r="BB28" s="24">
        <v>3925</v>
      </c>
      <c r="BC28" s="24"/>
      <c r="BD28" s="5">
        <v>2001</v>
      </c>
      <c r="BE28" s="29">
        <v>2.8261709999999999E-2</v>
      </c>
      <c r="BF28" s="29">
        <f t="shared" si="24"/>
        <v>-3.4343966310617202E-2</v>
      </c>
      <c r="BG28" s="29">
        <f t="shared" si="25"/>
        <v>-1.8058275768835896E-2</v>
      </c>
      <c r="BH28" s="29">
        <f t="shared" si="25"/>
        <v>0.12341995043777043</v>
      </c>
      <c r="BI28" s="26"/>
      <c r="BJ28" s="123">
        <v>2001</v>
      </c>
      <c r="BK28" s="136">
        <f>AVERAGE(Manufacturing!BK28,'Services market producers'!BK28)</f>
        <v>4.337519756309767E-2</v>
      </c>
      <c r="BL28" s="134">
        <f t="shared" si="26"/>
        <v>50374.375959655757</v>
      </c>
      <c r="BM28" s="134">
        <f t="shared" si="27"/>
        <v>5457.7955384936149</v>
      </c>
      <c r="BN28" s="134">
        <f t="shared" si="28"/>
        <v>-972.93623981796839</v>
      </c>
      <c r="BO28" s="135">
        <f t="shared" si="45"/>
        <v>54859.235258331406</v>
      </c>
      <c r="BP28" s="136">
        <f t="shared" si="29"/>
        <v>0.91824787061728974</v>
      </c>
      <c r="BQ28" s="136">
        <f t="shared" si="30"/>
        <v>9.9487269787719948E-2</v>
      </c>
      <c r="BR28" s="136">
        <f t="shared" si="30"/>
        <v>-1.7735140405009741E-2</v>
      </c>
      <c r="BS28" s="136">
        <f t="shared" si="31"/>
        <v>0.99999999999999989</v>
      </c>
      <c r="BT28" s="143"/>
      <c r="BU28" s="144">
        <f t="shared" si="49"/>
        <v>1.0877678272720273</v>
      </c>
      <c r="BV28" s="144">
        <f t="shared" si="50"/>
        <v>1.0883065155693736</v>
      </c>
      <c r="BW28" s="144">
        <f t="shared" si="51"/>
        <v>1.0880371380825602</v>
      </c>
      <c r="BX28" s="78">
        <v>2001</v>
      </c>
      <c r="BY28" s="86">
        <f>AVERAGE(Manufacturing!BY28,'Services market producers'!BY28)</f>
        <v>4.4444995309546764E-2</v>
      </c>
      <c r="BZ28" s="87">
        <f t="shared" si="32"/>
        <v>44477.750616133475</v>
      </c>
      <c r="CA28" s="87">
        <f t="shared" si="33"/>
        <v>5172.0985689442459</v>
      </c>
      <c r="CB28" s="87">
        <f t="shared" si="34"/>
        <v>4924.6799288876819</v>
      </c>
      <c r="CC28" s="88">
        <f t="shared" si="46"/>
        <v>54574.5291139654</v>
      </c>
      <c r="CD28" s="86">
        <f t="shared" si="35"/>
        <v>0.81499101024312459</v>
      </c>
      <c r="CE28" s="86">
        <f t="shared" si="35"/>
        <v>9.4771290800211905E-2</v>
      </c>
      <c r="CF28" s="86">
        <f t="shared" si="35"/>
        <v>9.0237698956663587E-2</v>
      </c>
      <c r="CG28" s="86">
        <f t="shared" si="36"/>
        <v>1</v>
      </c>
      <c r="CH28" s="89"/>
      <c r="CI28" s="90">
        <f t="shared" si="52"/>
        <v>1.0773004555048609</v>
      </c>
      <c r="CJ28" s="90">
        <f t="shared" si="53"/>
        <v>1.0758512112353844</v>
      </c>
      <c r="CK28" s="90">
        <f t="shared" si="54"/>
        <v>1.0765755895056026</v>
      </c>
      <c r="CL28" s="54">
        <v>2001</v>
      </c>
      <c r="CM28" s="63">
        <f t="shared" si="55"/>
        <v>0.02</v>
      </c>
      <c r="CN28" s="74">
        <f t="shared" si="37"/>
        <v>45474.281251547567</v>
      </c>
      <c r="CO28" s="74">
        <f t="shared" si="38"/>
        <v>5026.6412517347107</v>
      </c>
      <c r="CP28" s="74">
        <f t="shared" si="39"/>
        <v>-11488.878749415886</v>
      </c>
      <c r="CQ28" s="75">
        <f t="shared" si="47"/>
        <v>39012.043753866397</v>
      </c>
      <c r="CR28" s="63">
        <f t="shared" si="40"/>
        <v>1.1656472431552811</v>
      </c>
      <c r="CS28" s="63">
        <f t="shared" si="41"/>
        <v>0.12884844699366799</v>
      </c>
      <c r="CT28" s="63">
        <f t="shared" si="42"/>
        <v>-0.29449569014894916</v>
      </c>
      <c r="CU28" s="63">
        <f t="shared" si="48"/>
        <v>0.99999999999999989</v>
      </c>
      <c r="CV28" s="63"/>
      <c r="CW28" s="65">
        <f t="shared" si="56"/>
        <v>1.1099649158165579</v>
      </c>
      <c r="CX28" s="65">
        <f t="shared" si="57"/>
        <v>1.1140879238320629</v>
      </c>
      <c r="CY28" s="65">
        <f t="shared" si="58"/>
        <v>1.1120245089873242</v>
      </c>
      <c r="CZ28" s="25"/>
      <c r="DA28" s="26"/>
      <c r="DB28" s="26"/>
      <c r="DC28" s="26"/>
    </row>
    <row r="29" spans="2:117" x14ac:dyDescent="0.2">
      <c r="B29" s="5">
        <v>2002</v>
      </c>
      <c r="C29" s="24">
        <v>9938.8450467021266</v>
      </c>
      <c r="D29" s="24">
        <v>2924.8946837069975</v>
      </c>
      <c r="E29" s="24">
        <v>0</v>
      </c>
      <c r="F29" s="24">
        <v>99895</v>
      </c>
      <c r="G29" s="28"/>
      <c r="H29" s="5">
        <v>2002</v>
      </c>
      <c r="I29" s="26">
        <f>Manufacturing!I29</f>
        <v>98.127414596253658</v>
      </c>
      <c r="J29" s="26">
        <f>Manufacturing!J29</f>
        <v>99.680395588470873</v>
      </c>
      <c r="K29" s="26">
        <f>Manufacturing!K29</f>
        <v>134.47082346572378</v>
      </c>
      <c r="L29" s="26"/>
      <c r="M29" s="5">
        <v>2002</v>
      </c>
      <c r="N29" s="26">
        <f t="shared" si="17"/>
        <v>98.711063521789953</v>
      </c>
      <c r="O29" s="26">
        <f t="shared" si="18"/>
        <v>100.32485161814969</v>
      </c>
      <c r="P29" s="26">
        <f t="shared" si="19"/>
        <v>124.99389769712474</v>
      </c>
      <c r="R29" s="5">
        <v>2002</v>
      </c>
      <c r="S29" s="28">
        <f t="shared" si="0"/>
        <v>10128.510047467993</v>
      </c>
      <c r="T29" s="28">
        <f t="shared" si="1"/>
        <v>2934.2727488586465</v>
      </c>
      <c r="U29" s="28">
        <f t="shared" si="2"/>
        <v>0</v>
      </c>
      <c r="V29" s="28"/>
      <c r="W29" s="28"/>
      <c r="X29" s="5">
        <v>2002</v>
      </c>
      <c r="Y29" s="24">
        <f t="shared" si="3"/>
        <v>185281.98628801451</v>
      </c>
      <c r="Z29" s="24">
        <f t="shared" si="4"/>
        <v>7026.1528615249026</v>
      </c>
      <c r="AA29" s="24">
        <f t="shared" si="5"/>
        <v>100000</v>
      </c>
      <c r="AC29" s="5">
        <v>2002</v>
      </c>
      <c r="AD29" s="24">
        <f t="shared" si="6"/>
        <v>36043.546252856104</v>
      </c>
      <c r="AE29" s="24">
        <f t="shared" si="7"/>
        <v>3706.0109913970537</v>
      </c>
      <c r="AF29" s="24">
        <f t="shared" si="8"/>
        <v>0</v>
      </c>
      <c r="AH29" s="5">
        <v>2002</v>
      </c>
      <c r="AI29" s="24">
        <f t="shared" si="9"/>
        <v>35368.600066732557</v>
      </c>
      <c r="AJ29" s="24">
        <f t="shared" si="10"/>
        <v>3694.1664167767944</v>
      </c>
      <c r="AK29" s="24">
        <f t="shared" si="11"/>
        <v>0</v>
      </c>
      <c r="AL29" s="24">
        <f t="shared" si="12"/>
        <v>39062.766483509353</v>
      </c>
      <c r="AM29" s="24"/>
      <c r="AN29" s="5">
        <v>2002</v>
      </c>
      <c r="AO29" s="24">
        <f t="shared" si="13"/>
        <v>194527.30036702909</v>
      </c>
      <c r="AP29" s="24">
        <f t="shared" si="14"/>
        <v>7388.3328335535862</v>
      </c>
      <c r="AQ29" s="24">
        <f t="shared" si="15"/>
        <v>134470.82346572378</v>
      </c>
      <c r="AR29" s="24">
        <f t="shared" si="16"/>
        <v>336386.45666630648</v>
      </c>
      <c r="AS29" s="24"/>
      <c r="AT29" s="5">
        <v>2002</v>
      </c>
      <c r="AU29" s="24">
        <f t="shared" si="21"/>
        <v>216261.27751713662</v>
      </c>
      <c r="AV29" s="24">
        <f t="shared" si="22"/>
        <v>9265.0274784926332</v>
      </c>
      <c r="AW29" s="24">
        <f t="shared" si="23"/>
        <v>100000</v>
      </c>
      <c r="AX29" s="24">
        <f t="shared" si="20"/>
        <v>325526.30499562924</v>
      </c>
      <c r="AY29" s="24"/>
      <c r="AZ29" s="24">
        <f t="shared" si="43"/>
        <v>58147.49982411231</v>
      </c>
      <c r="BA29" s="24">
        <f t="shared" si="44"/>
        <v>19084.733340602957</v>
      </c>
      <c r="BB29" s="24">
        <v>4200</v>
      </c>
      <c r="BC29" s="24"/>
      <c r="BD29" s="5">
        <v>2002</v>
      </c>
      <c r="BE29" s="29">
        <v>1.5860320000000001E-2</v>
      </c>
      <c r="BF29" s="29">
        <f t="shared" si="24"/>
        <v>-2.7185047791921768E-2</v>
      </c>
      <c r="BG29" s="29">
        <f t="shared" si="25"/>
        <v>-2.8178780270685211E-2</v>
      </c>
      <c r="BH29" s="29">
        <f t="shared" si="25"/>
        <v>0.14590409487348399</v>
      </c>
      <c r="BI29" s="26"/>
      <c r="BJ29" s="123">
        <v>2002</v>
      </c>
      <c r="BK29" s="136">
        <f>AVERAGE(Manufacturing!BK29,'Services market producers'!BK29)</f>
        <v>6.3707219327817227E-2</v>
      </c>
      <c r="BL29" s="134">
        <f t="shared" si="26"/>
        <v>56260.258434119467</v>
      </c>
      <c r="BM29" s="134">
        <f t="shared" si="27"/>
        <v>4620.4970661892094</v>
      </c>
      <c r="BN29" s="134">
        <f t="shared" si="28"/>
        <v>1466.7443238036321</v>
      </c>
      <c r="BO29" s="135">
        <f t="shared" si="45"/>
        <v>62347.49982411231</v>
      </c>
      <c r="BP29" s="136">
        <f t="shared" si="29"/>
        <v>0.90236591030650026</v>
      </c>
      <c r="BQ29" s="136">
        <f t="shared" si="30"/>
        <v>7.41087786875822E-2</v>
      </c>
      <c r="BR29" s="136">
        <f t="shared" si="30"/>
        <v>2.3525311005917555E-2</v>
      </c>
      <c r="BS29" s="136">
        <f t="shared" si="31"/>
        <v>1</v>
      </c>
      <c r="BT29" s="143"/>
      <c r="BU29" s="144">
        <f t="shared" si="49"/>
        <v>1.0298840030944068</v>
      </c>
      <c r="BV29" s="144">
        <f t="shared" si="50"/>
        <v>1.029262249292533</v>
      </c>
      <c r="BW29" s="144">
        <f t="shared" si="51"/>
        <v>1.029573079259237</v>
      </c>
      <c r="BX29" s="78">
        <v>2002</v>
      </c>
      <c r="BY29" s="86">
        <f>AVERAGE(Manufacturing!BY29,'Services market producers'!BY29)</f>
        <v>5.2829490212947361E-2</v>
      </c>
      <c r="BZ29" s="87">
        <f t="shared" si="32"/>
        <v>47599.842178684092</v>
      </c>
      <c r="CA29" s="87">
        <f t="shared" si="33"/>
        <v>4275.8645269160234</v>
      </c>
      <c r="CB29" s="87">
        <f t="shared" si="34"/>
        <v>6708.0953595206256</v>
      </c>
      <c r="CC29" s="88">
        <f t="shared" si="46"/>
        <v>58583.802065120741</v>
      </c>
      <c r="CD29" s="86">
        <f t="shared" si="35"/>
        <v>0.81250858600424958</v>
      </c>
      <c r="CE29" s="86">
        <f t="shared" si="35"/>
        <v>7.2987146210876624E-2</v>
      </c>
      <c r="CF29" s="86">
        <f t="shared" si="35"/>
        <v>0.11450426778487376</v>
      </c>
      <c r="CG29" s="86">
        <f t="shared" si="36"/>
        <v>1</v>
      </c>
      <c r="CH29" s="89"/>
      <c r="CI29" s="90">
        <f t="shared" si="52"/>
        <v>1.0253756876334212</v>
      </c>
      <c r="CJ29" s="90">
        <f t="shared" si="53"/>
        <v>1.0248525166779383</v>
      </c>
      <c r="CK29" s="90">
        <f t="shared" si="54"/>
        <v>1.0251140687803886</v>
      </c>
      <c r="CL29" s="54">
        <v>2002</v>
      </c>
      <c r="CM29" s="63">
        <f t="shared" si="55"/>
        <v>0.02</v>
      </c>
      <c r="CN29" s="74">
        <f t="shared" si="37"/>
        <v>46065.837666486295</v>
      </c>
      <c r="CO29" s="74">
        <f t="shared" si="38"/>
        <v>4186.6470247674679</v>
      </c>
      <c r="CP29" s="74">
        <f t="shared" si="39"/>
        <v>-16223.722379464336</v>
      </c>
      <c r="CQ29" s="75">
        <f t="shared" si="47"/>
        <v>34028.762311789425</v>
      </c>
      <c r="CR29" s="63">
        <f t="shared" si="40"/>
        <v>1.3537323880429988</v>
      </c>
      <c r="CS29" s="63">
        <f t="shared" si="41"/>
        <v>0.12303259773033191</v>
      </c>
      <c r="CT29" s="63">
        <f t="shared" si="42"/>
        <v>-0.47676498577333065</v>
      </c>
      <c r="CU29" s="63">
        <f t="shared" si="48"/>
        <v>1</v>
      </c>
      <c r="CV29" s="63"/>
      <c r="CW29" s="65">
        <f t="shared" si="56"/>
        <v>1.0374820048236586</v>
      </c>
      <c r="CX29" s="65">
        <f t="shared" si="57"/>
        <v>1.0417699645547398</v>
      </c>
      <c r="CY29" s="65">
        <f t="shared" si="58"/>
        <v>1.0396237739640832</v>
      </c>
      <c r="CZ29" s="25"/>
      <c r="DA29" s="26"/>
      <c r="DB29" s="26"/>
      <c r="DC29" s="26"/>
    </row>
    <row r="30" spans="2:117" x14ac:dyDescent="0.2">
      <c r="B30" s="5">
        <v>2003</v>
      </c>
      <c r="C30" s="24">
        <v>38320.056176265061</v>
      </c>
      <c r="D30" s="24">
        <v>11409.686764962116</v>
      </c>
      <c r="E30" s="24">
        <v>0</v>
      </c>
      <c r="F30" s="24">
        <v>96639</v>
      </c>
      <c r="G30" s="28"/>
      <c r="H30" s="5">
        <v>2003</v>
      </c>
      <c r="I30" s="26">
        <f>Manufacturing!I30</f>
        <v>97.380698927290254</v>
      </c>
      <c r="J30" s="26">
        <f>Manufacturing!J30</f>
        <v>98.478751510166433</v>
      </c>
      <c r="K30" s="26">
        <f>Manufacturing!K30</f>
        <v>169.05925861308981</v>
      </c>
      <c r="L30" s="26"/>
      <c r="M30" s="5">
        <v>2003</v>
      </c>
      <c r="N30" s="26">
        <f t="shared" si="17"/>
        <v>97.754056761771949</v>
      </c>
      <c r="O30" s="26">
        <f t="shared" si="18"/>
        <v>99.079573549318653</v>
      </c>
      <c r="P30" s="26">
        <f t="shared" si="19"/>
        <v>151.76504103940681</v>
      </c>
      <c r="R30" s="5">
        <v>2003</v>
      </c>
      <c r="S30" s="28">
        <f t="shared" si="0"/>
        <v>39350.771352418516</v>
      </c>
      <c r="T30" s="28">
        <f t="shared" si="1"/>
        <v>11585.937666750619</v>
      </c>
      <c r="U30" s="28">
        <f t="shared" si="2"/>
        <v>0</v>
      </c>
      <c r="V30" s="28"/>
      <c r="W30" s="28"/>
      <c r="X30" s="5">
        <v>2003</v>
      </c>
      <c r="Y30" s="24">
        <f t="shared" si="3"/>
        <v>190473.19564639573</v>
      </c>
      <c r="Z30" s="24">
        <f t="shared" si="4"/>
        <v>13484.441850315434</v>
      </c>
      <c r="AA30" s="24">
        <f t="shared" si="5"/>
        <v>100000</v>
      </c>
      <c r="AC30" s="5">
        <v>2003</v>
      </c>
      <c r="AD30" s="24">
        <f t="shared" si="6"/>
        <v>34159.561994037293</v>
      </c>
      <c r="AE30" s="24">
        <f t="shared" si="7"/>
        <v>5127.6486779600855</v>
      </c>
      <c r="AF30" s="24">
        <f t="shared" si="8"/>
        <v>0</v>
      </c>
      <c r="AH30" s="5">
        <v>2003</v>
      </c>
      <c r="AI30" s="24">
        <f t="shared" si="9"/>
        <v>33264.820220294525</v>
      </c>
      <c r="AJ30" s="24">
        <f t="shared" si="10"/>
        <v>5049.6443998826471</v>
      </c>
      <c r="AK30" s="24">
        <f t="shared" si="11"/>
        <v>0</v>
      </c>
      <c r="AL30" s="24">
        <f t="shared" si="12"/>
        <v>38314.464620177168</v>
      </c>
      <c r="AM30" s="24"/>
      <c r="AN30" s="5">
        <v>2003</v>
      </c>
      <c r="AO30" s="24">
        <f t="shared" si="13"/>
        <v>182956.51121161989</v>
      </c>
      <c r="AP30" s="24">
        <f t="shared" si="14"/>
        <v>10099.288799765291</v>
      </c>
      <c r="AQ30" s="24">
        <f t="shared" si="15"/>
        <v>169059.2586130898</v>
      </c>
      <c r="AR30" s="24">
        <f t="shared" si="16"/>
        <v>362115.05862447497</v>
      </c>
      <c r="AS30" s="24"/>
      <c r="AT30" s="5">
        <v>2003</v>
      </c>
      <c r="AU30" s="24">
        <f t="shared" si="21"/>
        <v>204957.37196422377</v>
      </c>
      <c r="AV30" s="24">
        <f t="shared" si="22"/>
        <v>12819.121694900212</v>
      </c>
      <c r="AW30" s="24">
        <f t="shared" si="23"/>
        <v>100000</v>
      </c>
      <c r="AX30" s="24">
        <f t="shared" si="20"/>
        <v>317776.49365912401</v>
      </c>
      <c r="AY30" s="24"/>
      <c r="AZ30" s="24">
        <f t="shared" si="43"/>
        <v>67979.28141800646</v>
      </c>
      <c r="BA30" s="24">
        <f t="shared" si="44"/>
        <v>29664.816797829291</v>
      </c>
      <c r="BB30" s="24">
        <v>4600</v>
      </c>
      <c r="BC30" s="24"/>
      <c r="BD30" s="5">
        <v>2003</v>
      </c>
      <c r="BE30" s="29">
        <v>2.2700950000000001E-2</v>
      </c>
      <c r="BF30" s="29">
        <f t="shared" si="24"/>
        <v>-2.9637797793132803E-2</v>
      </c>
      <c r="BG30" s="29">
        <f t="shared" ref="BG30:BH32" si="59">(J30/J29)/(1+$BE30)-1</f>
        <v>-3.3984439924264476E-2</v>
      </c>
      <c r="BH30" s="29">
        <f t="shared" si="59"/>
        <v>0.22931232638125776</v>
      </c>
      <c r="BI30" s="26"/>
      <c r="BJ30" s="123">
        <v>2003</v>
      </c>
      <c r="BK30" s="136">
        <f>AVERAGE(Manufacturing!BK30,'Services market producers'!BK30)</f>
        <v>9.3919107882384487E-2</v>
      </c>
      <c r="BL30" s="134">
        <f t="shared" si="26"/>
        <v>59348.670161332419</v>
      </c>
      <c r="BM30" s="134">
        <f t="shared" si="27"/>
        <v>6748.5331748126273</v>
      </c>
      <c r="BN30" s="134">
        <f t="shared" si="28"/>
        <v>6482.0780818614103</v>
      </c>
      <c r="BO30" s="135">
        <f t="shared" si="45"/>
        <v>72579.28141800646</v>
      </c>
      <c r="BP30" s="136">
        <f t="shared" si="29"/>
        <v>0.81770815309571787</v>
      </c>
      <c r="BQ30" s="136">
        <f t="shared" ref="BQ30:BR32" si="60">BM30/$BO30</f>
        <v>9.2981537471358303E-2</v>
      </c>
      <c r="BR30" s="136">
        <f t="shared" si="60"/>
        <v>8.9310309432923757E-2</v>
      </c>
      <c r="BS30" s="136">
        <f t="shared" si="31"/>
        <v>0.99999999999999989</v>
      </c>
      <c r="BT30" s="143"/>
      <c r="BU30" s="144">
        <f t="shared" si="49"/>
        <v>0.98126199675873071</v>
      </c>
      <c r="BV30" s="144">
        <f t="shared" si="50"/>
        <v>0.98104662378902918</v>
      </c>
      <c r="BW30" s="144">
        <f t="shared" si="51"/>
        <v>0.98115430436432072</v>
      </c>
      <c r="BX30" s="78">
        <v>2003</v>
      </c>
      <c r="BY30" s="86">
        <f>AVERAGE(Manufacturing!BY30,'Services market producers'!BY30)</f>
        <v>5.8999795365812895E-2</v>
      </c>
      <c r="BZ30" s="87">
        <f t="shared" si="32"/>
        <v>46239.594067070189</v>
      </c>
      <c r="CA30" s="87">
        <f t="shared" si="33"/>
        <v>5962.1589542018082</v>
      </c>
      <c r="CB30" s="87">
        <f t="shared" si="34"/>
        <v>9157.3730858959534</v>
      </c>
      <c r="CC30" s="88">
        <f t="shared" si="46"/>
        <v>61359.126107167955</v>
      </c>
      <c r="CD30" s="86">
        <f t="shared" si="35"/>
        <v>0.75358951472531632</v>
      </c>
      <c r="CE30" s="86">
        <f t="shared" si="35"/>
        <v>9.7168250795953079E-2</v>
      </c>
      <c r="CF30" s="86">
        <f t="shared" si="35"/>
        <v>0.1492422344787305</v>
      </c>
      <c r="CG30" s="86">
        <f t="shared" si="36"/>
        <v>0.99999999999999989</v>
      </c>
      <c r="CH30" s="89"/>
      <c r="CI30" s="90">
        <f t="shared" si="52"/>
        <v>0.98552854761291309</v>
      </c>
      <c r="CJ30" s="90">
        <f t="shared" si="53"/>
        <v>0.98558825389100446</v>
      </c>
      <c r="CK30" s="90">
        <f t="shared" si="54"/>
        <v>0.98555840029982433</v>
      </c>
      <c r="CL30" s="54">
        <v>2003</v>
      </c>
      <c r="CM30" s="63">
        <f t="shared" si="55"/>
        <v>0.02</v>
      </c>
      <c r="CN30" s="74">
        <f t="shared" si="37"/>
        <v>43656.900699034493</v>
      </c>
      <c r="CO30" s="74">
        <f t="shared" si="38"/>
        <v>5766.3678366675213</v>
      </c>
      <c r="CP30" s="74">
        <f t="shared" si="39"/>
        <v>-32748.271951960782</v>
      </c>
      <c r="CQ30" s="75">
        <f t="shared" si="47"/>
        <v>16674.996583741235</v>
      </c>
      <c r="CR30" s="63">
        <f t="shared" si="40"/>
        <v>2.6181055258267132</v>
      </c>
      <c r="CS30" s="63">
        <f t="shared" si="41"/>
        <v>0.34580923646424927</v>
      </c>
      <c r="CT30" s="63">
        <f t="shared" si="42"/>
        <v>-1.9639147622909627</v>
      </c>
      <c r="CU30" s="63">
        <f t="shared" si="48"/>
        <v>0.99999999999999956</v>
      </c>
      <c r="CV30" s="63"/>
      <c r="CW30" s="65">
        <f t="shared" si="56"/>
        <v>0.9764365537232953</v>
      </c>
      <c r="CX30" s="65">
        <f t="shared" si="57"/>
        <v>0.95372563741343486</v>
      </c>
      <c r="CY30" s="65">
        <f t="shared" si="58"/>
        <v>0.96501428724839478</v>
      </c>
      <c r="CZ30" s="25"/>
      <c r="DA30" s="26"/>
      <c r="DB30" s="26"/>
      <c r="DC30" s="26"/>
    </row>
    <row r="31" spans="2:117" x14ac:dyDescent="0.2">
      <c r="B31" s="5">
        <v>2004</v>
      </c>
      <c r="C31" s="24">
        <v>38032.513047848581</v>
      </c>
      <c r="D31" s="24">
        <v>3651.3594946846952</v>
      </c>
      <c r="E31" s="24">
        <v>0</v>
      </c>
      <c r="F31" s="24">
        <v>116611</v>
      </c>
      <c r="G31" s="28"/>
      <c r="H31" s="5">
        <v>2004</v>
      </c>
      <c r="I31" s="26">
        <f>Manufacturing!I31</f>
        <v>97.435680563091879</v>
      </c>
      <c r="J31" s="26">
        <f>Manufacturing!J31</f>
        <v>96.978733310788385</v>
      </c>
      <c r="K31" s="26">
        <f>Manufacturing!K31</f>
        <v>200.99886791003277</v>
      </c>
      <c r="L31" s="26"/>
      <c r="M31" s="5">
        <v>2004</v>
      </c>
      <c r="N31" s="26">
        <f t="shared" si="17"/>
        <v>97.408189745191066</v>
      </c>
      <c r="O31" s="26">
        <f t="shared" si="18"/>
        <v>97.728742410477409</v>
      </c>
      <c r="P31" s="26">
        <f t="shared" si="19"/>
        <v>185.0290632615613</v>
      </c>
      <c r="R31" s="5">
        <v>2004</v>
      </c>
      <c r="S31" s="28">
        <f t="shared" si="0"/>
        <v>39033.455535030254</v>
      </c>
      <c r="T31" s="28">
        <f t="shared" si="1"/>
        <v>3765.1136182436612</v>
      </c>
      <c r="U31" s="28">
        <f t="shared" si="2"/>
        <v>0</v>
      </c>
      <c r="V31" s="28"/>
      <c r="W31" s="28"/>
      <c r="X31" s="5">
        <v>2004</v>
      </c>
      <c r="Y31" s="24">
        <f t="shared" si="3"/>
        <v>194508.33061244086</v>
      </c>
      <c r="Z31" s="24">
        <f t="shared" si="4"/>
        <v>11102.756004784187</v>
      </c>
      <c r="AA31" s="24">
        <f t="shared" si="5"/>
        <v>100000</v>
      </c>
      <c r="AC31" s="5">
        <v>2004</v>
      </c>
      <c r="AD31" s="24">
        <f t="shared" si="6"/>
        <v>34998.320568985138</v>
      </c>
      <c r="AE31" s="24">
        <f t="shared" si="7"/>
        <v>6146.7994637749061</v>
      </c>
      <c r="AF31" s="24">
        <f t="shared" si="8"/>
        <v>0</v>
      </c>
      <c r="AH31" s="5">
        <v>2004</v>
      </c>
      <c r="AI31" s="24">
        <f t="shared" si="9"/>
        <v>34100.851832043241</v>
      </c>
      <c r="AJ31" s="24">
        <f t="shared" si="10"/>
        <v>5961.0882591232366</v>
      </c>
      <c r="AK31" s="24">
        <f t="shared" si="11"/>
        <v>0</v>
      </c>
      <c r="AL31" s="24">
        <f t="shared" si="12"/>
        <v>40061.940091166478</v>
      </c>
      <c r="AM31" s="24"/>
      <c r="AN31" s="5">
        <v>2004</v>
      </c>
      <c r="AO31" s="24">
        <f t="shared" si="13"/>
        <v>187554.68507623789</v>
      </c>
      <c r="AP31" s="24">
        <f t="shared" si="14"/>
        <v>11922.176518246471</v>
      </c>
      <c r="AQ31" s="24">
        <f t="shared" si="15"/>
        <v>200998.86791003274</v>
      </c>
      <c r="AR31" s="24">
        <f t="shared" si="16"/>
        <v>400475.7295045171</v>
      </c>
      <c r="AS31" s="24"/>
      <c r="AT31" s="5">
        <v>2004</v>
      </c>
      <c r="AU31" s="24">
        <f t="shared" si="21"/>
        <v>209989.92341391084</v>
      </c>
      <c r="AV31" s="24">
        <f t="shared" si="22"/>
        <v>15366.998659437264</v>
      </c>
      <c r="AW31" s="24">
        <f t="shared" si="23"/>
        <v>100000</v>
      </c>
      <c r="AX31" s="24">
        <f t="shared" si="20"/>
        <v>325356.92207334808</v>
      </c>
      <c r="AY31" s="24"/>
      <c r="AZ31" s="24">
        <f t="shared" si="43"/>
        <v>75335.812971122432</v>
      </c>
      <c r="BA31" s="24">
        <f t="shared" si="44"/>
        <v>35273.872879955954</v>
      </c>
      <c r="BB31" s="24">
        <v>5037.5</v>
      </c>
      <c r="BC31" s="24"/>
      <c r="BD31" s="5">
        <v>2004</v>
      </c>
      <c r="BE31" s="29">
        <v>2.677237E-2</v>
      </c>
      <c r="BF31" s="29">
        <f t="shared" si="24"/>
        <v>-2.552441583081555E-2</v>
      </c>
      <c r="BG31" s="29">
        <f t="shared" si="59"/>
        <v>-4.0909035170879737E-2</v>
      </c>
      <c r="BH31" s="29">
        <f t="shared" si="59"/>
        <v>0.15792512573649531</v>
      </c>
      <c r="BI31" s="26"/>
      <c r="BJ31" s="123">
        <v>2004</v>
      </c>
      <c r="BK31" s="136">
        <f>AVERAGE(Manufacturing!BK31,'Services market producers'!BK31)</f>
        <v>0.10257457146859156</v>
      </c>
      <c r="BL31" s="134">
        <f t="shared" si="26"/>
        <v>62649.852370882298</v>
      </c>
      <c r="BM31" s="134">
        <f t="shared" si="27"/>
        <v>8144.7836675210956</v>
      </c>
      <c r="BN31" s="134">
        <f t="shared" si="28"/>
        <v>9578.6769327190414</v>
      </c>
      <c r="BO31" s="135">
        <f t="shared" si="45"/>
        <v>80373.312971122432</v>
      </c>
      <c r="BP31" s="136">
        <f t="shared" si="29"/>
        <v>0.77948575285669697</v>
      </c>
      <c r="BQ31" s="136">
        <f t="shared" si="60"/>
        <v>0.10133691602892442</v>
      </c>
      <c r="BR31" s="136">
        <f t="shared" si="60"/>
        <v>0.11917733111437863</v>
      </c>
      <c r="BS31" s="136">
        <f t="shared" si="31"/>
        <v>1</v>
      </c>
      <c r="BT31" s="143"/>
      <c r="BU31" s="144">
        <f t="shared" si="49"/>
        <v>1.0385587539080019</v>
      </c>
      <c r="BV31" s="144">
        <f t="shared" si="50"/>
        <v>1.0367880989696232</v>
      </c>
      <c r="BW31" s="144">
        <f t="shared" si="51"/>
        <v>1.037673048764657</v>
      </c>
      <c r="BX31" s="78">
        <v>2004</v>
      </c>
      <c r="BY31" s="86">
        <f>AVERAGE(Manufacturing!BY31,'Services market producers'!BY31)</f>
        <v>7.5224613293389433E-2</v>
      </c>
      <c r="BZ31" s="87">
        <f t="shared" si="32"/>
        <v>50802.877732104214</v>
      </c>
      <c r="CA31" s="87">
        <f t="shared" si="33"/>
        <v>7327.9831671033653</v>
      </c>
      <c r="CB31" s="87">
        <f t="shared" si="34"/>
        <v>14291.377381924873</v>
      </c>
      <c r="CC31" s="88">
        <f t="shared" si="46"/>
        <v>72422.23828113245</v>
      </c>
      <c r="CD31" s="86">
        <f t="shared" si="35"/>
        <v>0.70148174010992226</v>
      </c>
      <c r="CE31" s="86">
        <f t="shared" si="35"/>
        <v>0.10118415753262437</v>
      </c>
      <c r="CF31" s="86">
        <f t="shared" si="35"/>
        <v>0.19733410235745344</v>
      </c>
      <c r="CG31" s="86">
        <f t="shared" si="36"/>
        <v>1</v>
      </c>
      <c r="CH31" s="89"/>
      <c r="CI31" s="90">
        <f t="shared" si="52"/>
        <v>1.0378165103257764</v>
      </c>
      <c r="CJ31" s="90">
        <f t="shared" si="53"/>
        <v>1.0347553727011576</v>
      </c>
      <c r="CK31" s="90">
        <f t="shared" si="54"/>
        <v>1.0362848112066312</v>
      </c>
      <c r="CL31" s="54">
        <v>2004</v>
      </c>
      <c r="CM31" s="63">
        <f t="shared" si="55"/>
        <v>0.02</v>
      </c>
      <c r="CN31" s="74">
        <f t="shared" si="37"/>
        <v>43847.775849888298</v>
      </c>
      <c r="CO31" s="74">
        <f t="shared" si="38"/>
        <v>6882.5495201022786</v>
      </c>
      <c r="CP31" s="74">
        <f t="shared" si="39"/>
        <v>-26309.05074471594</v>
      </c>
      <c r="CQ31" s="75">
        <f t="shared" si="47"/>
        <v>24421.274625274636</v>
      </c>
      <c r="CR31" s="63">
        <f t="shared" si="40"/>
        <v>1.7954745001109946</v>
      </c>
      <c r="CS31" s="63">
        <f t="shared" si="41"/>
        <v>0.28182597451237168</v>
      </c>
      <c r="CT31" s="63">
        <f t="shared" si="42"/>
        <v>-1.0773004746233663</v>
      </c>
      <c r="CU31" s="63">
        <f t="shared" si="48"/>
        <v>1.0000000000000002</v>
      </c>
      <c r="CV31" s="63"/>
      <c r="CW31" s="65">
        <f t="shared" si="56"/>
        <v>1.1330169726808097</v>
      </c>
      <c r="CX31" s="65">
        <f t="shared" si="57"/>
        <v>1.0986077819456563</v>
      </c>
      <c r="CY31" s="65">
        <f t="shared" si="58"/>
        <v>1.1156797314927105</v>
      </c>
      <c r="CZ31" s="25"/>
      <c r="DA31" s="26"/>
      <c r="DB31" s="26"/>
      <c r="DC31" s="26"/>
    </row>
    <row r="32" spans="2:117" x14ac:dyDescent="0.2">
      <c r="B32" s="5">
        <v>2005</v>
      </c>
      <c r="C32" s="24">
        <v>56682.297103640391</v>
      </c>
      <c r="D32" s="24">
        <v>7379.0928650528003</v>
      </c>
      <c r="E32" s="24">
        <v>0</v>
      </c>
      <c r="F32" s="24">
        <v>124147</v>
      </c>
      <c r="G32" s="28"/>
      <c r="H32" s="5">
        <v>2005</v>
      </c>
      <c r="I32" s="26">
        <f>Manufacturing!I32</f>
        <v>98.588823966591093</v>
      </c>
      <c r="J32" s="26">
        <f>Manufacturing!J32</f>
        <v>97.228063075203835</v>
      </c>
      <c r="K32" s="26">
        <f>Manufacturing!K32</f>
        <v>257.24893603790974</v>
      </c>
      <c r="L32" s="26"/>
      <c r="M32" s="5">
        <v>2005</v>
      </c>
      <c r="N32" s="26">
        <f t="shared" si="17"/>
        <v>98.012252264841493</v>
      </c>
      <c r="O32" s="26">
        <f t="shared" si="18"/>
        <v>97.10339819299611</v>
      </c>
      <c r="P32" s="26">
        <f t="shared" si="19"/>
        <v>229.12390197397127</v>
      </c>
      <c r="R32" s="5">
        <v>2005</v>
      </c>
      <c r="S32" s="28">
        <f t="shared" si="0"/>
        <v>57493.633480046767</v>
      </c>
      <c r="T32" s="28">
        <f t="shared" si="1"/>
        <v>7589.4681346734524</v>
      </c>
      <c r="U32" s="28">
        <f t="shared" si="2"/>
        <v>0</v>
      </c>
      <c r="V32" s="28"/>
      <c r="W32" s="28"/>
      <c r="X32" s="5">
        <v>2005</v>
      </c>
      <c r="Y32" s="24">
        <f t="shared" si="3"/>
        <v>214792.77286707691</v>
      </c>
      <c r="Z32" s="24">
        <f t="shared" si="4"/>
        <v>12733.228110609276</v>
      </c>
      <c r="AA32" s="24">
        <f t="shared" si="5"/>
        <v>100000</v>
      </c>
      <c r="AC32" s="5">
        <v>2005</v>
      </c>
      <c r="AD32" s="24">
        <f t="shared" si="6"/>
        <v>37209.191225410701</v>
      </c>
      <c r="AE32" s="24">
        <f t="shared" si="7"/>
        <v>5958.9960288483653</v>
      </c>
      <c r="AF32" s="24">
        <f t="shared" si="8"/>
        <v>0</v>
      </c>
      <c r="AH32" s="5">
        <v>2005</v>
      </c>
      <c r="AI32" s="24">
        <f t="shared" si="9"/>
        <v>36684.104036612414</v>
      </c>
      <c r="AJ32" s="24">
        <f t="shared" si="10"/>
        <v>5793.8164175775801</v>
      </c>
      <c r="AK32" s="24">
        <f t="shared" si="11"/>
        <v>0</v>
      </c>
      <c r="AL32" s="24">
        <f t="shared" si="12"/>
        <v>42477.920454189996</v>
      </c>
      <c r="AM32" s="24"/>
      <c r="AN32" s="5">
        <v>2005</v>
      </c>
      <c r="AO32" s="24">
        <f t="shared" si="13"/>
        <v>201762.57220136828</v>
      </c>
      <c r="AP32" s="24">
        <f t="shared" si="14"/>
        <v>11587.63283515516</v>
      </c>
      <c r="AQ32" s="24">
        <f t="shared" si="15"/>
        <v>257248.93603790976</v>
      </c>
      <c r="AR32" s="24">
        <f t="shared" si="16"/>
        <v>470599.14107443322</v>
      </c>
      <c r="AS32" s="24"/>
      <c r="AT32" s="5">
        <v>2005</v>
      </c>
      <c r="AU32" s="24">
        <f t="shared" si="21"/>
        <v>223255.14735246424</v>
      </c>
      <c r="AV32" s="24">
        <f t="shared" si="22"/>
        <v>14897.490072120912</v>
      </c>
      <c r="AW32" s="24">
        <f t="shared" si="23"/>
        <v>100000</v>
      </c>
      <c r="AX32" s="24">
        <f t="shared" si="20"/>
        <v>338152.63742458518</v>
      </c>
      <c r="AY32" s="24"/>
      <c r="AZ32" s="24">
        <f t="shared" si="43"/>
        <v>101221.64939939207</v>
      </c>
      <c r="BA32" s="24">
        <f t="shared" si="44"/>
        <v>58743.728945202078</v>
      </c>
      <c r="BB32" s="24">
        <v>5337.5</v>
      </c>
      <c r="BC32" s="24"/>
      <c r="BD32" s="5">
        <v>2005</v>
      </c>
      <c r="BE32" s="29">
        <v>3.3927470000000001E-2</v>
      </c>
      <c r="BF32" s="29">
        <f t="shared" si="24"/>
        <v>-2.1367602151485587E-2</v>
      </c>
      <c r="BG32" s="29">
        <f t="shared" si="59"/>
        <v>-3.0327559037068297E-2</v>
      </c>
      <c r="BH32" s="29">
        <f t="shared" si="59"/>
        <v>0.23785536080612624</v>
      </c>
      <c r="BI32" s="26"/>
      <c r="BJ32" s="123">
        <v>2005</v>
      </c>
      <c r="BK32" s="136">
        <f>AVERAGE(Manufacturing!BK32,'Services market producers'!BK32)</f>
        <v>0.14279127213990644</v>
      </c>
      <c r="BL32" s="134">
        <f t="shared" si="26"/>
        <v>76586.262444817301</v>
      </c>
      <c r="BM32" s="134">
        <f t="shared" si="27"/>
        <v>8501.5941025725206</v>
      </c>
      <c r="BN32" s="134">
        <f t="shared" si="28"/>
        <v>21471.292852002247</v>
      </c>
      <c r="BO32" s="135">
        <f t="shared" si="45"/>
        <v>106559.14939939207</v>
      </c>
      <c r="BP32" s="136">
        <f t="shared" si="29"/>
        <v>0.71872066243477573</v>
      </c>
      <c r="BQ32" s="136">
        <f t="shared" si="60"/>
        <v>7.9782863794340894E-2</v>
      </c>
      <c r="BR32" s="136">
        <f t="shared" si="60"/>
        <v>0.20149647377088337</v>
      </c>
      <c r="BS32" s="136">
        <f t="shared" si="31"/>
        <v>1</v>
      </c>
      <c r="BT32" s="143"/>
      <c r="BU32" s="144">
        <f t="shared" si="49"/>
        <v>1.0461445594374403</v>
      </c>
      <c r="BV32" s="144">
        <f t="shared" si="50"/>
        <v>1.041872900181493</v>
      </c>
      <c r="BW32" s="144">
        <f t="shared" si="51"/>
        <v>1.0440065450705642</v>
      </c>
      <c r="BX32" s="78">
        <v>2005</v>
      </c>
      <c r="BY32" s="86">
        <f>AVERAGE(Manufacturing!BY32,'Services market producers'!BY32)</f>
        <v>7.9999444243885262E-2</v>
      </c>
      <c r="BZ32" s="87">
        <f t="shared" si="32"/>
        <v>55806.06626794357</v>
      </c>
      <c r="CA32" s="87">
        <f t="shared" si="33"/>
        <v>7179.2378500913701</v>
      </c>
      <c r="CB32" s="87">
        <f t="shared" si="34"/>
        <v>18951.668045525967</v>
      </c>
      <c r="CC32" s="88">
        <f t="shared" si="46"/>
        <v>81936.972163560902</v>
      </c>
      <c r="CD32" s="86">
        <f t="shared" si="35"/>
        <v>0.68108528780566413</v>
      </c>
      <c r="CE32" s="86">
        <f t="shared" si="35"/>
        <v>8.7619027900620039E-2</v>
      </c>
      <c r="CF32" s="86">
        <f t="shared" si="35"/>
        <v>0.23129568429371586</v>
      </c>
      <c r="CG32" s="86">
        <f t="shared" si="36"/>
        <v>1</v>
      </c>
      <c r="CH32" s="89"/>
      <c r="CI32" s="90">
        <f t="shared" si="52"/>
        <v>1.041221653577814</v>
      </c>
      <c r="CJ32" s="90">
        <f t="shared" si="53"/>
        <v>1.0391843903767337</v>
      </c>
      <c r="CK32" s="90">
        <f t="shared" si="54"/>
        <v>1.040202523223394</v>
      </c>
      <c r="CL32" s="54">
        <v>2005</v>
      </c>
      <c r="CM32" s="63">
        <f t="shared" si="55"/>
        <v>0.02</v>
      </c>
      <c r="CN32" s="74">
        <f t="shared" si="37"/>
        <v>46125.348719139569</v>
      </c>
      <c r="CO32" s="74">
        <f t="shared" si="38"/>
        <v>6534.8904674914029</v>
      </c>
      <c r="CP32" s="74">
        <f t="shared" si="39"/>
        <v>-51458.898747626212</v>
      </c>
      <c r="CQ32" s="75">
        <f t="shared" si="47"/>
        <v>1201.3404390047581</v>
      </c>
      <c r="CR32" s="63">
        <f t="shared" si="40"/>
        <v>38.394902245488204</v>
      </c>
      <c r="CS32" s="63">
        <f t="shared" si="41"/>
        <v>5.4396657727639521</v>
      </c>
      <c r="CT32" s="63">
        <f t="shared" si="42"/>
        <v>-42.834568018252156</v>
      </c>
      <c r="CU32" s="63">
        <f t="shared" si="48"/>
        <v>1</v>
      </c>
      <c r="CV32" s="63"/>
      <c r="CW32" s="65">
        <f t="shared" si="56"/>
        <v>1.1048108548721298</v>
      </c>
      <c r="CX32" s="65">
        <f t="shared" si="57"/>
        <v>-0.90099328300170178</v>
      </c>
      <c r="CY32" s="65" t="e">
        <f t="shared" si="58"/>
        <v>#NUM!</v>
      </c>
      <c r="CZ32" s="25"/>
      <c r="DA32" s="26"/>
      <c r="DB32" s="26"/>
      <c r="DC32" s="26"/>
      <c r="DD32" s="4"/>
      <c r="DE32" s="4"/>
      <c r="DF32" s="4"/>
      <c r="DG32" s="4"/>
      <c r="DH32" s="4"/>
      <c r="DI32" s="4"/>
      <c r="DJ32" s="4"/>
      <c r="DK32" s="4"/>
      <c r="DL32" s="4"/>
      <c r="DM32" s="4"/>
    </row>
    <row r="33" spans="1:117" x14ac:dyDescent="0.2">
      <c r="BE33" s="26"/>
      <c r="BJ33" s="121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77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57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  <c r="DD33" s="4"/>
      <c r="DE33" s="4"/>
      <c r="DF33" s="4"/>
      <c r="DG33" s="4"/>
      <c r="DH33" s="4"/>
      <c r="DI33" s="4"/>
      <c r="DJ33" s="4"/>
      <c r="DK33" s="4"/>
      <c r="DL33" s="4"/>
      <c r="DM33" s="4"/>
    </row>
    <row r="34" spans="1:117" x14ac:dyDescent="0.2">
      <c r="A34" s="5" t="s">
        <v>2</v>
      </c>
      <c r="B34" s="5" t="s">
        <v>10</v>
      </c>
      <c r="C34" s="31">
        <f>(C32/C7)^(1/26)-1</f>
        <v>0.12207792005463247</v>
      </c>
      <c r="D34" s="31">
        <f>(D32/D7)^(1/26)-1</f>
        <v>9.1348117816911989E-2</v>
      </c>
      <c r="E34" s="31"/>
      <c r="F34" s="31">
        <f>(F32/F7)^(1/26)-1</f>
        <v>6.5991291175375055E-2</v>
      </c>
      <c r="H34" s="5" t="s">
        <v>10</v>
      </c>
      <c r="I34" s="31">
        <f>(I32/I7)^(1/26)-1</f>
        <v>-7.4142749438965705E-4</v>
      </c>
      <c r="J34" s="31">
        <f>(J32/J7)^(1/26)-1</f>
        <v>-1.0497755441737255E-2</v>
      </c>
      <c r="K34" s="31">
        <f>(K32/K7)^(1/26)-1</f>
        <v>4.6560650222407185E-2</v>
      </c>
      <c r="L34" s="31"/>
      <c r="N34" s="31"/>
      <c r="O34" s="31"/>
      <c r="P34" s="31"/>
      <c r="R34" s="5" t="s">
        <v>10</v>
      </c>
      <c r="S34" s="31">
        <f>(S32/S7)^(1/26)-1</f>
        <v>0.12291047675583733</v>
      </c>
      <c r="T34" s="31">
        <f>(T32/T7)^(1/26)-1</f>
        <v>0.1029263691100728</v>
      </c>
      <c r="U34" s="31"/>
      <c r="V34" s="31"/>
      <c r="W34" s="31"/>
      <c r="X34" s="5" t="s">
        <v>10</v>
      </c>
      <c r="Y34" s="31">
        <f>(Y32/Y7)^(1/26)-1</f>
        <v>0.12223979612883973</v>
      </c>
      <c r="Z34" s="31">
        <f>(Z32/Z7)^(1/26)-1</f>
        <v>9.5645890765712727E-2</v>
      </c>
      <c r="AA34" s="31">
        <f>(AA32/AA7)^(1/26)-1</f>
        <v>0</v>
      </c>
      <c r="AC34" s="5" t="s">
        <v>10</v>
      </c>
      <c r="AD34" s="31">
        <f>(AD32/AD7)^(1/26)-1</f>
        <v>0.12213712453521897</v>
      </c>
      <c r="AE34" s="31">
        <f>(AE32/AE7)^(1/26)-1</f>
        <v>9.2910311780551869E-2</v>
      </c>
      <c r="AF34" s="31"/>
      <c r="AH34" s="5" t="s">
        <v>10</v>
      </c>
      <c r="AI34" s="31">
        <f>(AI32/AI7)^(1/26)-1</f>
        <v>0.12130514121861324</v>
      </c>
      <c r="AJ34" s="31">
        <f>(AJ32/AJ7)^(1/26)-1</f>
        <v>8.1437206607726909E-2</v>
      </c>
      <c r="AK34" s="31"/>
      <c r="AL34" s="31">
        <f>(AL32/AL7)^(1/26)-1</f>
        <v>0.11300065451462116</v>
      </c>
      <c r="AM34" s="31"/>
      <c r="AO34" s="31"/>
      <c r="AP34" s="31"/>
      <c r="AQ34" s="31"/>
      <c r="AR34" s="31"/>
      <c r="AS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 t="s">
        <v>31</v>
      </c>
      <c r="BE34" s="31">
        <f>AVERAGE(BE14:BE32)</f>
        <v>3.0912581578947367E-2</v>
      </c>
      <c r="BF34" s="31">
        <f>AVERAGE(BF14:BF32)</f>
        <v>-3.4869440719320209E-2</v>
      </c>
      <c r="BG34" s="31">
        <f>AVERAGE(BG14:BG32)</f>
        <v>-4.270016832253283E-2</v>
      </c>
      <c r="BH34" s="31">
        <f>AVERAGE(BH14:BH32)</f>
        <v>5.2155899505074356E-2</v>
      </c>
      <c r="BI34" s="31"/>
      <c r="BJ34" s="139"/>
      <c r="BK34" s="141"/>
      <c r="BL34" s="141"/>
      <c r="BM34" s="141"/>
      <c r="BN34" s="141"/>
      <c r="BO34" s="141"/>
      <c r="BP34" s="141"/>
      <c r="BQ34" s="141"/>
      <c r="BR34" s="141"/>
      <c r="BS34" s="141"/>
      <c r="BT34" s="144" t="s">
        <v>53</v>
      </c>
      <c r="BU34" s="141">
        <f>PRODUCT(BU15:BU32)^(1/18)-1</f>
        <v>8.4936532398558917E-2</v>
      </c>
      <c r="BV34" s="141">
        <f>PRODUCT(BV15:BV32)^(1/18)-1</f>
        <v>8.4447122382274697E-2</v>
      </c>
      <c r="BW34" s="141">
        <f>PRODUCT(BW15:BW32)^(1/18)-1</f>
        <v>8.4691799787857125E-2</v>
      </c>
      <c r="BX34" s="91"/>
      <c r="BY34" s="92"/>
      <c r="BZ34" s="92"/>
      <c r="CA34" s="92"/>
      <c r="CB34" s="92"/>
      <c r="CC34" s="92"/>
      <c r="CD34" s="92"/>
      <c r="CE34" s="92"/>
      <c r="CF34" s="92"/>
      <c r="CG34" s="92"/>
      <c r="CH34" s="90" t="s">
        <v>53</v>
      </c>
      <c r="CI34" s="92">
        <f>PRODUCT(CI15:CI32)^(1/18)-1</f>
        <v>6.9450029097171795E-2</v>
      </c>
      <c r="CJ34" s="92">
        <f>PRODUCT(CJ15:CJ32)^(1/18)-1</f>
        <v>6.8889802802505562E-2</v>
      </c>
      <c r="CK34" s="92">
        <f>PRODUCT(CK15:CK32)^(1/18)-1</f>
        <v>6.9169879256243183E-2</v>
      </c>
      <c r="CL34" s="66"/>
      <c r="CM34" s="67"/>
      <c r="CN34" s="67"/>
      <c r="CO34" s="67"/>
      <c r="CP34" s="67"/>
      <c r="CQ34" s="67"/>
      <c r="CR34" s="67"/>
      <c r="CS34" s="67"/>
      <c r="CT34" s="67"/>
      <c r="CU34" s="67"/>
      <c r="CV34" s="65" t="s">
        <v>53</v>
      </c>
      <c r="CW34" s="67">
        <f>PRODUCT(CW15:CW32)^(1/18)-1</f>
        <v>7.5187929363299544E-2</v>
      </c>
      <c r="CX34" s="67" t="e">
        <f>PRODUCT(CX15:CX32)^(1/18)-1</f>
        <v>#NUM!</v>
      </c>
      <c r="CY34" s="67" t="e">
        <f>PRODUCT(CY15:CY32)^(1/18)-1</f>
        <v>#NUM!</v>
      </c>
      <c r="CZ34" s="31"/>
      <c r="DA34" s="31"/>
      <c r="DB34" s="31"/>
      <c r="DC34" s="31"/>
      <c r="DD34" s="36"/>
      <c r="DE34" s="36"/>
      <c r="DF34" s="4"/>
      <c r="DG34" s="4"/>
      <c r="DH34" s="4"/>
      <c r="DI34" s="4"/>
      <c r="DJ34" s="4"/>
      <c r="DK34" s="4"/>
      <c r="DL34" s="4"/>
      <c r="DM34" s="4"/>
    </row>
    <row r="35" spans="1:117" x14ac:dyDescent="0.2">
      <c r="BJ35" s="32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CO35" s="37"/>
      <c r="CP35" s="37"/>
      <c r="CQ35" s="4"/>
      <c r="CR35" s="4"/>
      <c r="CS35" s="4"/>
      <c r="CT35" s="4"/>
      <c r="CU35" s="4"/>
      <c r="CV35" s="4"/>
      <c r="CY35" s="4"/>
      <c r="CZ35" s="4"/>
      <c r="DA35" s="4"/>
      <c r="DB35" s="4"/>
      <c r="DC35" s="4"/>
    </row>
    <row r="36" spans="1:117" x14ac:dyDescent="0.2">
      <c r="CO36" s="37"/>
      <c r="CP36" s="37"/>
      <c r="CQ36" s="4"/>
      <c r="CR36" s="4"/>
      <c r="CS36" s="4"/>
      <c r="CT36" s="4"/>
      <c r="CU36" s="4"/>
      <c r="CV36" s="4"/>
      <c r="CY36" s="4"/>
      <c r="CZ36" s="4"/>
      <c r="DA36" s="4"/>
      <c r="DB36" s="4"/>
      <c r="DC36" s="4"/>
    </row>
    <row r="37" spans="1:117" x14ac:dyDescent="0.2">
      <c r="CO37" s="37"/>
      <c r="CP37" s="37"/>
      <c r="CQ37" s="4"/>
      <c r="CR37" s="4"/>
      <c r="CS37" s="4"/>
      <c r="CT37" s="4"/>
      <c r="CU37" s="4"/>
      <c r="CV37" s="4"/>
      <c r="CY37" s="4"/>
      <c r="CZ37" s="4"/>
      <c r="DA37" s="4"/>
      <c r="DB37" s="4"/>
      <c r="DC37" s="4"/>
    </row>
    <row r="38" spans="1:117" x14ac:dyDescent="0.2">
      <c r="CO38" s="37"/>
      <c r="CP38" s="37"/>
      <c r="CQ38" s="4"/>
      <c r="CR38" s="4"/>
      <c r="CS38" s="4"/>
      <c r="CT38" s="4"/>
      <c r="CU38" s="4"/>
      <c r="CV38" s="4"/>
      <c r="CY38" s="4"/>
      <c r="CZ38" s="4"/>
      <c r="DA38" s="4"/>
      <c r="DB38" s="4"/>
      <c r="DC38" s="4"/>
    </row>
    <row r="39" spans="1:117" x14ac:dyDescent="0.2">
      <c r="CO39" s="37"/>
      <c r="CP39" s="37"/>
      <c r="CQ39" s="4"/>
      <c r="CR39" s="4"/>
      <c r="CS39" s="4"/>
      <c r="CT39" s="4"/>
      <c r="CU39" s="4"/>
      <c r="CV39" s="4"/>
      <c r="CY39" s="4"/>
      <c r="CZ39" s="4"/>
      <c r="DA39" s="4"/>
      <c r="DB39" s="4"/>
      <c r="DC39" s="4"/>
    </row>
    <row r="40" spans="1:117" x14ac:dyDescent="0.2">
      <c r="CO40" s="4"/>
      <c r="CP40" s="4"/>
      <c r="CQ40" s="4"/>
      <c r="CR40" s="4"/>
      <c r="CS40" s="4"/>
      <c r="CT40" s="4"/>
      <c r="CU40" s="4"/>
      <c r="CV40" s="4"/>
      <c r="CY40" s="4"/>
      <c r="CZ40" s="4"/>
      <c r="DA40" s="4"/>
      <c r="DB40" s="4"/>
      <c r="DC40" s="4"/>
    </row>
    <row r="41" spans="1:117" x14ac:dyDescent="0.2">
      <c r="CO41" s="4"/>
      <c r="CP41" s="4"/>
      <c r="CQ41" s="4"/>
      <c r="CR41" s="4"/>
      <c r="CS41" s="4"/>
      <c r="CT41" s="4"/>
      <c r="CU41" s="4"/>
      <c r="CV41" s="4"/>
      <c r="CY41" s="4"/>
      <c r="CZ41" s="4"/>
      <c r="DA41" s="4"/>
      <c r="DB41" s="4"/>
      <c r="DC41" s="4"/>
    </row>
    <row r="42" spans="1:117" x14ac:dyDescent="0.2">
      <c r="CO42" s="38"/>
      <c r="CP42" s="38"/>
      <c r="CQ42" s="38"/>
      <c r="CR42" s="38"/>
      <c r="CS42" s="38"/>
      <c r="CT42" s="38"/>
      <c r="CU42" s="4"/>
      <c r="CV42" s="4"/>
      <c r="CY42" s="4"/>
      <c r="CZ42" s="4"/>
      <c r="DA42" s="4"/>
      <c r="DB42" s="4"/>
      <c r="DC42" s="4"/>
    </row>
    <row r="43" spans="1:117" x14ac:dyDescent="0.2">
      <c r="CO43" s="37"/>
      <c r="CP43" s="37"/>
      <c r="CQ43" s="37"/>
      <c r="CR43" s="37"/>
      <c r="CS43" s="37"/>
      <c r="CT43" s="37"/>
      <c r="CU43" s="4"/>
      <c r="CV43" s="4"/>
      <c r="CY43" s="4"/>
      <c r="CZ43" s="4"/>
      <c r="DA43" s="4"/>
      <c r="DB43" s="4"/>
      <c r="DC43" s="4"/>
    </row>
    <row r="44" spans="1:117" x14ac:dyDescent="0.2">
      <c r="CO44" s="37"/>
      <c r="CP44" s="37"/>
      <c r="CQ44" s="37"/>
      <c r="CR44" s="37"/>
      <c r="CS44" s="37"/>
      <c r="CT44" s="37"/>
      <c r="CU44" s="4"/>
      <c r="CV44" s="4"/>
      <c r="CY44" s="4"/>
      <c r="CZ44" s="4"/>
      <c r="DA44" s="4"/>
      <c r="DB44" s="4"/>
      <c r="DC44" s="4"/>
    </row>
    <row r="45" spans="1:117" x14ac:dyDescent="0.2">
      <c r="CO45" s="37"/>
      <c r="CP45" s="37"/>
      <c r="CQ45" s="37"/>
      <c r="CR45" s="37"/>
      <c r="CS45" s="37"/>
      <c r="CT45" s="37"/>
      <c r="CU45" s="4"/>
      <c r="CV45" s="4"/>
      <c r="CY45" s="4"/>
      <c r="CZ45" s="4"/>
      <c r="DA45" s="4"/>
      <c r="DB45" s="4"/>
      <c r="DC45" s="4"/>
    </row>
    <row r="46" spans="1:117" x14ac:dyDescent="0.2">
      <c r="CO46" s="4"/>
      <c r="CP46" s="4"/>
      <c r="CQ46" s="4"/>
      <c r="CR46" s="4"/>
      <c r="CS46" s="4"/>
      <c r="CT46" s="4"/>
      <c r="CU46" s="4"/>
      <c r="CV46" s="4"/>
      <c r="CY46" s="4"/>
      <c r="CZ46" s="4"/>
      <c r="DA46" s="4"/>
      <c r="DB46" s="4"/>
      <c r="DC46" s="4"/>
    </row>
    <row r="47" spans="1:117" x14ac:dyDescent="0.2">
      <c r="CO47" s="38"/>
      <c r="CP47" s="38"/>
      <c r="CQ47" s="38"/>
      <c r="CR47" s="38"/>
      <c r="CS47" s="38"/>
      <c r="CT47" s="38"/>
      <c r="CU47" s="38"/>
      <c r="CV47" s="38"/>
      <c r="CY47" s="38"/>
      <c r="CZ47" s="38"/>
      <c r="DA47" s="38"/>
      <c r="DB47" s="38"/>
      <c r="DC47" s="4"/>
    </row>
    <row r="48" spans="1:117" x14ac:dyDescent="0.2">
      <c r="CO48" s="37"/>
      <c r="CP48" s="37"/>
      <c r="CQ48" s="37"/>
      <c r="CR48" s="37"/>
      <c r="CS48" s="37"/>
      <c r="CT48" s="37"/>
      <c r="CU48" s="37"/>
      <c r="CV48" s="37"/>
      <c r="CY48" s="37"/>
      <c r="CZ48" s="37"/>
      <c r="DA48" s="37"/>
      <c r="DB48" s="37"/>
      <c r="DC48" s="4"/>
    </row>
    <row r="49" spans="93:107" x14ac:dyDescent="0.2">
      <c r="CO49" s="37"/>
      <c r="CP49" s="37"/>
      <c r="CQ49" s="37"/>
      <c r="CR49" s="37"/>
      <c r="CS49" s="37"/>
      <c r="CT49" s="37"/>
      <c r="CU49" s="37"/>
      <c r="CV49" s="37"/>
      <c r="CY49" s="37"/>
      <c r="CZ49" s="37"/>
      <c r="DA49" s="37"/>
      <c r="DB49" s="37"/>
      <c r="DC49" s="4"/>
    </row>
    <row r="50" spans="93:107" x14ac:dyDescent="0.2">
      <c r="CO50" s="4"/>
      <c r="CP50" s="4"/>
      <c r="CQ50" s="4"/>
      <c r="CR50" s="4"/>
      <c r="CS50" s="4"/>
      <c r="CT50" s="4"/>
      <c r="CU50" s="4"/>
      <c r="CV50" s="4"/>
      <c r="CY50" s="4"/>
      <c r="CZ50" s="4"/>
      <c r="DA50" s="4"/>
      <c r="DB50" s="4"/>
      <c r="DC50" s="4"/>
    </row>
    <row r="51" spans="93:107" x14ac:dyDescent="0.2">
      <c r="CO51" s="4"/>
      <c r="CP51" s="4"/>
      <c r="CQ51" s="4"/>
      <c r="CR51" s="4"/>
      <c r="CS51" s="4"/>
      <c r="CT51" s="4"/>
      <c r="CU51" s="4"/>
      <c r="CV51" s="4"/>
      <c r="CY51" s="4"/>
      <c r="CZ51" s="4"/>
      <c r="DA51" s="4"/>
      <c r="DB51" s="4"/>
      <c r="DC51" s="4"/>
    </row>
    <row r="52" spans="93:107" x14ac:dyDescent="0.2">
      <c r="CO52" s="4"/>
      <c r="CP52" s="4"/>
      <c r="CQ52" s="4"/>
      <c r="CR52" s="4"/>
      <c r="CS52" s="4"/>
      <c r="CT52" s="4"/>
      <c r="CU52" s="4"/>
      <c r="CV52" s="4"/>
      <c r="CY52" s="4"/>
      <c r="CZ52" s="4"/>
      <c r="DA52" s="4"/>
      <c r="DB52" s="4"/>
      <c r="DC52" s="4"/>
    </row>
    <row r="53" spans="93:107" x14ac:dyDescent="0.2">
      <c r="CO53" s="4"/>
      <c r="CP53" s="4"/>
      <c r="CQ53" s="4"/>
      <c r="CR53" s="4"/>
      <c r="CS53" s="4"/>
      <c r="CT53" s="4"/>
      <c r="CU53" s="4"/>
      <c r="CV53" s="4"/>
      <c r="CY53" s="4"/>
      <c r="CZ53" s="4"/>
      <c r="DA53" s="4"/>
      <c r="DB53" s="4"/>
      <c r="DC53" s="4"/>
    </row>
    <row r="54" spans="93:107" x14ac:dyDescent="0.2">
      <c r="CO54" s="4"/>
      <c r="CP54" s="4"/>
      <c r="CQ54" s="4"/>
      <c r="CR54" s="4"/>
      <c r="CS54" s="4"/>
      <c r="CT54" s="4"/>
      <c r="CU54" s="4"/>
      <c r="CV54" s="4"/>
      <c r="CY54" s="4"/>
      <c r="CZ54" s="4"/>
      <c r="DA54" s="4"/>
      <c r="DB54" s="4"/>
      <c r="DC54" s="4"/>
    </row>
    <row r="55" spans="93:107" x14ac:dyDescent="0.2">
      <c r="CO55" s="38"/>
      <c r="CP55" s="38"/>
      <c r="CQ55" s="38"/>
      <c r="CR55" s="4"/>
      <c r="CS55" s="4"/>
      <c r="CT55" s="4"/>
      <c r="CU55" s="4"/>
      <c r="CV55" s="4"/>
      <c r="CY55" s="4"/>
      <c r="CZ55" s="4"/>
      <c r="DA55" s="4"/>
      <c r="DB55" s="4"/>
      <c r="DC55" s="4"/>
    </row>
    <row r="56" spans="93:107" x14ac:dyDescent="0.2">
      <c r="CO56" s="37"/>
      <c r="CP56" s="37"/>
      <c r="CQ56" s="37"/>
      <c r="CR56" s="4"/>
      <c r="CS56" s="4"/>
      <c r="CT56" s="4"/>
      <c r="CU56" s="4"/>
      <c r="CV56" s="4"/>
      <c r="CY56" s="4"/>
      <c r="CZ56" s="4"/>
      <c r="DA56" s="4"/>
      <c r="DB56" s="4"/>
      <c r="DC56" s="4"/>
    </row>
    <row r="57" spans="93:107" x14ac:dyDescent="0.2">
      <c r="CO57" s="37"/>
      <c r="CP57" s="37"/>
      <c r="CQ57" s="37"/>
      <c r="CR57" s="4"/>
      <c r="CS57" s="4"/>
      <c r="CT57" s="4"/>
      <c r="CU57" s="4"/>
      <c r="CV57" s="4"/>
      <c r="CY57" s="4"/>
      <c r="CZ57" s="4"/>
      <c r="DA57" s="4"/>
      <c r="DB57" s="4"/>
      <c r="DC57" s="4"/>
    </row>
    <row r="58" spans="93:107" x14ac:dyDescent="0.2">
      <c r="CO58" s="37"/>
      <c r="CP58" s="37"/>
      <c r="CQ58" s="37"/>
      <c r="CR58" s="4"/>
      <c r="CS58" s="4"/>
      <c r="CT58" s="4"/>
      <c r="CU58" s="4"/>
      <c r="CV58" s="4"/>
      <c r="CY58" s="4"/>
      <c r="CZ58" s="4"/>
      <c r="DA58" s="4"/>
      <c r="DB58" s="4"/>
      <c r="DC58" s="4"/>
    </row>
    <row r="59" spans="93:107" x14ac:dyDescent="0.2">
      <c r="CO59" s="37"/>
      <c r="CP59" s="37"/>
      <c r="CQ59" s="37"/>
      <c r="CR59" s="4"/>
      <c r="CS59" s="4"/>
      <c r="CT59" s="4"/>
      <c r="CU59" s="4"/>
      <c r="CV59" s="4"/>
      <c r="CY59" s="4"/>
      <c r="CZ59" s="4"/>
      <c r="DA59" s="4"/>
      <c r="DB59" s="4"/>
      <c r="DC59" s="4"/>
    </row>
    <row r="60" spans="93:107" x14ac:dyDescent="0.2">
      <c r="CO60" s="37"/>
      <c r="CP60" s="37"/>
      <c r="CQ60" s="37"/>
      <c r="CR60" s="4"/>
      <c r="CS60" s="4"/>
      <c r="CT60" s="4"/>
      <c r="CU60" s="4"/>
      <c r="CV60" s="4"/>
      <c r="CY60" s="4"/>
      <c r="CZ60" s="4"/>
      <c r="DA60" s="4"/>
      <c r="DB60" s="4"/>
      <c r="DC60" s="4"/>
    </row>
    <row r="61" spans="93:107" x14ac:dyDescent="0.2">
      <c r="CO61" s="37"/>
      <c r="CP61" s="37"/>
      <c r="CQ61" s="37"/>
      <c r="CR61" s="4"/>
      <c r="CS61" s="4"/>
      <c r="CT61" s="4"/>
      <c r="CU61" s="4"/>
      <c r="CV61" s="4"/>
      <c r="CY61" s="4"/>
      <c r="CZ61" s="4"/>
      <c r="DA61" s="4"/>
      <c r="DB61" s="4"/>
      <c r="DC61" s="4"/>
    </row>
    <row r="62" spans="93:107" x14ac:dyDescent="0.2">
      <c r="CO62" s="37"/>
      <c r="CP62" s="37"/>
      <c r="CQ62" s="37"/>
      <c r="CR62" s="4"/>
      <c r="CS62" s="4"/>
      <c r="CT62" s="4"/>
      <c r="CU62" s="4"/>
      <c r="CV62" s="4"/>
      <c r="CY62" s="4"/>
      <c r="CZ62" s="4"/>
      <c r="DA62" s="4"/>
      <c r="DB62" s="4"/>
      <c r="DC62" s="4"/>
    </row>
    <row r="63" spans="93:107" x14ac:dyDescent="0.2">
      <c r="CO63" s="37"/>
      <c r="CP63" s="37"/>
      <c r="CQ63" s="37"/>
      <c r="CR63" s="4"/>
      <c r="CS63" s="4"/>
      <c r="CT63" s="4"/>
      <c r="CU63" s="4"/>
      <c r="CV63" s="4"/>
      <c r="CY63" s="4"/>
      <c r="CZ63" s="4"/>
      <c r="DA63" s="4"/>
      <c r="DB63" s="4"/>
      <c r="DC63" s="4"/>
    </row>
    <row r="64" spans="93:107" x14ac:dyDescent="0.2">
      <c r="CO64" s="37"/>
      <c r="CP64" s="37"/>
      <c r="CQ64" s="37"/>
      <c r="CR64" s="4"/>
      <c r="CS64" s="4"/>
      <c r="CT64" s="4"/>
      <c r="CU64" s="4"/>
      <c r="CV64" s="4"/>
      <c r="CY64" s="4"/>
      <c r="CZ64" s="4"/>
      <c r="DA64" s="4"/>
      <c r="DB64" s="4"/>
      <c r="DC64" s="4"/>
    </row>
    <row r="65" spans="93:107" x14ac:dyDescent="0.2">
      <c r="CO65" s="37"/>
      <c r="CP65" s="37"/>
      <c r="CQ65" s="37"/>
      <c r="CR65" s="4"/>
      <c r="CS65" s="4"/>
      <c r="CT65" s="4"/>
      <c r="CU65" s="4"/>
      <c r="CV65" s="4"/>
      <c r="CY65" s="4"/>
      <c r="CZ65" s="4"/>
      <c r="DA65" s="4"/>
      <c r="DB65" s="4"/>
      <c r="DC65" s="4"/>
    </row>
    <row r="66" spans="93:107" x14ac:dyDescent="0.2">
      <c r="CO66" s="37"/>
      <c r="CP66" s="37"/>
      <c r="CQ66" s="37"/>
      <c r="CR66" s="4"/>
      <c r="CS66" s="4"/>
      <c r="CT66" s="4"/>
      <c r="CU66" s="4"/>
      <c r="CV66" s="4"/>
      <c r="CY66" s="4"/>
      <c r="CZ66" s="4"/>
      <c r="DA66" s="4"/>
      <c r="DB66" s="4"/>
      <c r="DC66" s="4"/>
    </row>
    <row r="67" spans="93:107" x14ac:dyDescent="0.2">
      <c r="CO67" s="37"/>
      <c r="CP67" s="37"/>
      <c r="CQ67" s="37"/>
      <c r="CR67" s="4"/>
      <c r="CS67" s="4"/>
      <c r="CT67" s="4"/>
      <c r="CU67" s="4"/>
      <c r="CV67" s="4"/>
      <c r="CY67" s="4"/>
      <c r="CZ67" s="4"/>
      <c r="DA67" s="4"/>
      <c r="DB67" s="4"/>
      <c r="DC67" s="4"/>
    </row>
    <row r="68" spans="93:107" x14ac:dyDescent="0.2">
      <c r="CO68" s="37"/>
      <c r="CP68" s="37"/>
      <c r="CQ68" s="37"/>
      <c r="CR68" s="4"/>
      <c r="CS68" s="4"/>
      <c r="CT68" s="4"/>
      <c r="CU68" s="4"/>
      <c r="CV68" s="4"/>
      <c r="CY68" s="4"/>
      <c r="CZ68" s="4"/>
      <c r="DA68" s="4"/>
      <c r="DB68" s="4"/>
      <c r="DC68" s="4"/>
    </row>
    <row r="69" spans="93:107" x14ac:dyDescent="0.2">
      <c r="CO69" s="37"/>
      <c r="CP69" s="37"/>
      <c r="CQ69" s="37"/>
      <c r="CR69" s="4"/>
      <c r="CS69" s="4"/>
      <c r="CT69" s="4"/>
      <c r="CU69" s="4"/>
      <c r="CV69" s="4"/>
      <c r="CY69" s="4"/>
      <c r="CZ69" s="4"/>
      <c r="DA69" s="4"/>
      <c r="DB69" s="4"/>
      <c r="DC69" s="4"/>
    </row>
    <row r="70" spans="93:107" x14ac:dyDescent="0.2">
      <c r="CO70" s="37"/>
      <c r="CP70" s="37"/>
      <c r="CQ70" s="37"/>
      <c r="CR70" s="4"/>
      <c r="CS70" s="4"/>
      <c r="CT70" s="4"/>
      <c r="CU70" s="4"/>
      <c r="CV70" s="4"/>
      <c r="CY70" s="4"/>
      <c r="CZ70" s="4"/>
      <c r="DA70" s="4"/>
      <c r="DB70" s="4"/>
      <c r="DC70" s="4"/>
    </row>
    <row r="71" spans="93:107" x14ac:dyDescent="0.2">
      <c r="CO71" s="37"/>
      <c r="CP71" s="37"/>
      <c r="CQ71" s="37"/>
      <c r="CR71" s="4"/>
      <c r="CS71" s="4"/>
      <c r="CT71" s="4"/>
      <c r="CU71" s="4"/>
      <c r="CV71" s="4"/>
      <c r="CY71" s="4"/>
      <c r="CZ71" s="4"/>
      <c r="DA71" s="4"/>
      <c r="DB71" s="4"/>
      <c r="DC71" s="4"/>
    </row>
    <row r="72" spans="93:107" x14ac:dyDescent="0.2">
      <c r="CO72" s="37"/>
      <c r="CP72" s="37"/>
      <c r="CQ72" s="37"/>
      <c r="CR72" s="4"/>
      <c r="CS72" s="4"/>
      <c r="CT72" s="4"/>
      <c r="CU72" s="4"/>
      <c r="CV72" s="4"/>
      <c r="CY72" s="4"/>
      <c r="CZ72" s="4"/>
      <c r="DA72" s="4"/>
      <c r="DB72" s="4"/>
      <c r="DC72" s="4"/>
    </row>
    <row r="73" spans="93:107" x14ac:dyDescent="0.2">
      <c r="CO73" s="37"/>
      <c r="CP73" s="37"/>
      <c r="CQ73" s="37"/>
      <c r="CR73" s="4"/>
      <c r="CS73" s="4"/>
      <c r="CT73" s="4"/>
      <c r="CU73" s="4"/>
      <c r="CV73" s="4"/>
      <c r="CY73" s="4"/>
      <c r="CZ73" s="4"/>
      <c r="DA73" s="4"/>
      <c r="DB73" s="4"/>
      <c r="DC73" s="4"/>
    </row>
    <row r="74" spans="93:107" x14ac:dyDescent="0.2">
      <c r="CO74" s="37"/>
      <c r="CP74" s="37"/>
      <c r="CQ74" s="37"/>
      <c r="CR74" s="4"/>
      <c r="CS74" s="4"/>
      <c r="CT74" s="4"/>
      <c r="CU74" s="4"/>
      <c r="CV74" s="4"/>
      <c r="CY74" s="4"/>
      <c r="CZ74" s="4"/>
      <c r="DA74" s="4"/>
      <c r="DB74" s="4"/>
      <c r="DC74" s="4"/>
    </row>
    <row r="75" spans="93:107" x14ac:dyDescent="0.2">
      <c r="CO75" s="4"/>
      <c r="CP75" s="4"/>
      <c r="CQ75" s="4"/>
      <c r="CR75" s="4"/>
      <c r="CS75" s="4"/>
      <c r="CT75" s="4"/>
      <c r="CU75" s="4"/>
      <c r="CV75" s="4"/>
      <c r="CY75" s="4"/>
      <c r="CZ75" s="4"/>
      <c r="DA75" s="4"/>
      <c r="DB75" s="4"/>
      <c r="DC75" s="4"/>
    </row>
    <row r="76" spans="93:107" x14ac:dyDescent="0.2">
      <c r="CO76" s="4"/>
      <c r="CP76" s="4"/>
      <c r="CQ76" s="4"/>
      <c r="CR76" s="4"/>
      <c r="CS76" s="4"/>
      <c r="CT76" s="4"/>
      <c r="CU76" s="4"/>
      <c r="CV76" s="4"/>
      <c r="CY76" s="4"/>
      <c r="CZ76" s="4"/>
      <c r="DA76" s="4"/>
      <c r="DB76" s="4"/>
      <c r="DC76" s="4"/>
    </row>
    <row r="77" spans="93:107" x14ac:dyDescent="0.2">
      <c r="CO77" s="4"/>
      <c r="CP77" s="4"/>
      <c r="CQ77" s="4"/>
      <c r="CR77" s="4"/>
      <c r="CS77" s="4"/>
      <c r="CT77" s="4"/>
      <c r="CU77" s="4"/>
      <c r="CV77" s="4"/>
      <c r="CY77" s="4"/>
      <c r="CZ77" s="4"/>
      <c r="DA77" s="4"/>
      <c r="DB77" s="4"/>
      <c r="DC77" s="4"/>
    </row>
    <row r="78" spans="93:107" x14ac:dyDescent="0.2">
      <c r="CO78" s="4"/>
      <c r="CP78" s="4"/>
      <c r="CQ78" s="4"/>
      <c r="CR78" s="4"/>
      <c r="CS78" s="4"/>
      <c r="CT78" s="4"/>
      <c r="CU78" s="4"/>
      <c r="CV78" s="4"/>
      <c r="CY78" s="4"/>
      <c r="CZ78" s="4"/>
      <c r="DA78" s="4"/>
      <c r="DB78" s="4"/>
      <c r="DC78" s="4"/>
    </row>
    <row r="79" spans="93:107" x14ac:dyDescent="0.2">
      <c r="CO79" s="4"/>
      <c r="CP79" s="4"/>
      <c r="CQ79" s="4"/>
      <c r="CR79" s="4"/>
      <c r="CS79" s="4"/>
      <c r="CT79" s="4"/>
      <c r="CU79" s="4"/>
      <c r="CV79" s="4"/>
      <c r="CY79" s="4"/>
      <c r="CZ79" s="4"/>
      <c r="DA79" s="4"/>
      <c r="DB79" s="4"/>
      <c r="DC79" s="4"/>
    </row>
    <row r="80" spans="93:107" x14ac:dyDescent="0.2">
      <c r="CO80" s="4"/>
      <c r="CP80" s="4"/>
      <c r="CQ80" s="4"/>
      <c r="CR80" s="4"/>
      <c r="CS80" s="4"/>
      <c r="CT80" s="4"/>
      <c r="CU80" s="4"/>
      <c r="CV80" s="4"/>
      <c r="CY80" s="4"/>
      <c r="CZ80" s="4"/>
      <c r="DA80" s="4"/>
      <c r="DB80" s="4"/>
      <c r="DC80" s="4"/>
    </row>
  </sheetData>
  <mergeCells count="46">
    <mergeCell ref="DA2:DB2"/>
    <mergeCell ref="DA3:DB3"/>
    <mergeCell ref="AN4:AR4"/>
    <mergeCell ref="AH4:AL4"/>
    <mergeCell ref="AN3:AR3"/>
    <mergeCell ref="AT4:AX4"/>
    <mergeCell ref="CN3:CQ3"/>
    <mergeCell ref="CR2:CU2"/>
    <mergeCell ref="CR3:CU3"/>
    <mergeCell ref="CW2:CY2"/>
    <mergeCell ref="BL3:BO3"/>
    <mergeCell ref="BP2:BS2"/>
    <mergeCell ref="BP3:BS3"/>
    <mergeCell ref="BU2:BW2"/>
    <mergeCell ref="BZ3:CC3"/>
    <mergeCell ref="CD2:CG2"/>
    <mergeCell ref="AC4:AF4"/>
    <mergeCell ref="X4:AA4"/>
    <mergeCell ref="DA1:DE1"/>
    <mergeCell ref="H1:K1"/>
    <mergeCell ref="H3:K3"/>
    <mergeCell ref="AC1:AF1"/>
    <mergeCell ref="X1:AA1"/>
    <mergeCell ref="X3:AA3"/>
    <mergeCell ref="AC3:AF3"/>
    <mergeCell ref="AN1:AR1"/>
    <mergeCell ref="AH1:AL1"/>
    <mergeCell ref="AH3:AL3"/>
    <mergeCell ref="BF1:BI1"/>
    <mergeCell ref="AT1:AX1"/>
    <mergeCell ref="AT3:AX3"/>
    <mergeCell ref="BF3:BI3"/>
    <mergeCell ref="B1:F1"/>
    <mergeCell ref="B3:F3"/>
    <mergeCell ref="R1:U1"/>
    <mergeCell ref="R3:U3"/>
    <mergeCell ref="M1:P1"/>
    <mergeCell ref="M3:P3"/>
    <mergeCell ref="CD3:CG3"/>
    <mergeCell ref="BJ1:BW1"/>
    <mergeCell ref="BX1:CK1"/>
    <mergeCell ref="CL1:CY1"/>
    <mergeCell ref="BL2:BO2"/>
    <mergeCell ref="BZ2:CC2"/>
    <mergeCell ref="CN2:CQ2"/>
    <mergeCell ref="CI2:CK2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8197" r:id="rId4">
          <objectPr defaultSize="0" autoPict="0" r:id="rId5">
            <anchor moveWithCells="1">
              <from>
                <xdr:col>57</xdr:col>
                <xdr:colOff>523875</xdr:colOff>
                <xdr:row>3</xdr:row>
                <xdr:rowOff>9525</xdr:rowOff>
              </from>
              <to>
                <xdr:col>59</xdr:col>
                <xdr:colOff>57150</xdr:colOff>
                <xdr:row>4</xdr:row>
                <xdr:rowOff>0</xdr:rowOff>
              </to>
            </anchor>
          </objectPr>
        </oleObject>
      </mc:Choice>
      <mc:Fallback>
        <oleObject progId="Equation.3" shapeId="8197" r:id="rId4"/>
      </mc:Fallback>
    </mc:AlternateContent>
    <mc:AlternateContent xmlns:mc="http://schemas.openxmlformats.org/markup-compatibility/2006">
      <mc:Choice Requires="x14">
        <oleObject progId="Equation.3" shapeId="8199" r:id="rId6">
          <objectPr defaultSize="0" autoPict="0" r:id="rId7">
            <anchor moveWithCells="1">
              <from>
                <xdr:col>81</xdr:col>
                <xdr:colOff>581025</xdr:colOff>
                <xdr:row>3</xdr:row>
                <xdr:rowOff>104775</xdr:rowOff>
              </from>
              <to>
                <xdr:col>82</xdr:col>
                <xdr:colOff>142875</xdr:colOff>
                <xdr:row>3</xdr:row>
                <xdr:rowOff>257175</xdr:rowOff>
              </to>
            </anchor>
          </objectPr>
        </oleObject>
      </mc:Choice>
      <mc:Fallback>
        <oleObject progId="Equation.3" shapeId="8199" r:id="rId6"/>
      </mc:Fallback>
    </mc:AlternateContent>
    <mc:AlternateContent xmlns:mc="http://schemas.openxmlformats.org/markup-compatibility/2006">
      <mc:Choice Requires="x14">
        <oleObject progId="Equation.3" shapeId="8196" r:id="rId8">
          <objectPr defaultSize="0" autoPict="0" r:id="rId7">
            <anchor moveWithCells="1">
              <from>
                <xdr:col>67</xdr:col>
                <xdr:colOff>581025</xdr:colOff>
                <xdr:row>3</xdr:row>
                <xdr:rowOff>104775</xdr:rowOff>
              </from>
              <to>
                <xdr:col>68</xdr:col>
                <xdr:colOff>142875</xdr:colOff>
                <xdr:row>3</xdr:row>
                <xdr:rowOff>257175</xdr:rowOff>
              </to>
            </anchor>
          </objectPr>
        </oleObject>
      </mc:Choice>
      <mc:Fallback>
        <oleObject progId="Equation.3" shapeId="8196" r:id="rId8"/>
      </mc:Fallback>
    </mc:AlternateContent>
    <mc:AlternateContent xmlns:mc="http://schemas.openxmlformats.org/markup-compatibility/2006">
      <mc:Choice Requires="x14">
        <oleObject progId="Equation.3" shapeId="8200" r:id="rId9">
          <objectPr defaultSize="0" autoPict="0" r:id="rId10">
            <anchor moveWithCells="1">
              <from>
                <xdr:col>91</xdr:col>
                <xdr:colOff>409575</xdr:colOff>
                <xdr:row>3</xdr:row>
                <xdr:rowOff>85725</xdr:rowOff>
              </from>
              <to>
                <xdr:col>94</xdr:col>
                <xdr:colOff>314325</xdr:colOff>
                <xdr:row>3</xdr:row>
                <xdr:rowOff>295275</xdr:rowOff>
              </to>
            </anchor>
          </objectPr>
        </oleObject>
      </mc:Choice>
      <mc:Fallback>
        <oleObject progId="Equation.3" shapeId="8200" r:id="rId9"/>
      </mc:Fallback>
    </mc:AlternateContent>
    <mc:AlternateContent xmlns:mc="http://schemas.openxmlformats.org/markup-compatibility/2006">
      <mc:Choice Requires="x14">
        <oleObject progId="Equation.3" shapeId="8201" r:id="rId11">
          <objectPr defaultSize="0" autoPict="0" r:id="rId7">
            <anchor moveWithCells="1">
              <from>
                <xdr:col>95</xdr:col>
                <xdr:colOff>581025</xdr:colOff>
                <xdr:row>3</xdr:row>
                <xdr:rowOff>104775</xdr:rowOff>
              </from>
              <to>
                <xdr:col>96</xdr:col>
                <xdr:colOff>285750</xdr:colOff>
                <xdr:row>3</xdr:row>
                <xdr:rowOff>257175</xdr:rowOff>
              </to>
            </anchor>
          </objectPr>
        </oleObject>
      </mc:Choice>
      <mc:Fallback>
        <oleObject progId="Equation.3" shapeId="8201" r:id="rId11"/>
      </mc:Fallback>
    </mc:AlternateContent>
    <mc:AlternateContent xmlns:mc="http://schemas.openxmlformats.org/markup-compatibility/2006">
      <mc:Choice Requires="x14">
        <oleObject progId="Equation.3" shapeId="8202" r:id="rId12">
          <objectPr defaultSize="0" autoPict="0" r:id="rId13">
            <anchor moveWithCells="1">
              <from>
                <xdr:col>63</xdr:col>
                <xdr:colOff>76200</xdr:colOff>
                <xdr:row>3</xdr:row>
                <xdr:rowOff>104775</xdr:rowOff>
              </from>
              <to>
                <xdr:col>65</xdr:col>
                <xdr:colOff>523875</xdr:colOff>
                <xdr:row>3</xdr:row>
                <xdr:rowOff>314325</xdr:rowOff>
              </to>
            </anchor>
          </objectPr>
        </oleObject>
      </mc:Choice>
      <mc:Fallback>
        <oleObject progId="Equation.3" shapeId="8202" r:id="rId12"/>
      </mc:Fallback>
    </mc:AlternateContent>
    <mc:AlternateContent xmlns:mc="http://schemas.openxmlformats.org/markup-compatibility/2006">
      <mc:Choice Requires="x14">
        <oleObject progId="Equation.3" shapeId="8203" r:id="rId14">
          <objectPr defaultSize="0" autoPict="0" r:id="rId15">
            <anchor moveWithCells="1">
              <from>
                <xdr:col>77</xdr:col>
                <xdr:colOff>66675</xdr:colOff>
                <xdr:row>3</xdr:row>
                <xdr:rowOff>95250</xdr:rowOff>
              </from>
              <to>
                <xdr:col>79</xdr:col>
                <xdr:colOff>514350</xdr:colOff>
                <xdr:row>3</xdr:row>
                <xdr:rowOff>304800</xdr:rowOff>
              </to>
            </anchor>
          </objectPr>
        </oleObject>
      </mc:Choice>
      <mc:Fallback>
        <oleObject progId="Equation.3" shapeId="8203" r:id="rId1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U35"/>
  <sheetViews>
    <sheetView zoomScaleNormal="100" workbookViewId="0">
      <pane xSplit="2" ySplit="5" topLeftCell="BV6" activePane="bottomRight" state="frozen"/>
      <selection pane="topRight" activeCell="C1" sqref="C1"/>
      <selection pane="bottomLeft" activeCell="A6" sqref="A6"/>
      <selection pane="bottomRight" activeCell="CI15" sqref="CI15"/>
    </sheetView>
  </sheetViews>
  <sheetFormatPr baseColWidth="10" defaultColWidth="8.85546875" defaultRowHeight="12.75" x14ac:dyDescent="0.2"/>
  <cols>
    <col min="1" max="1" width="18.140625" style="5" customWidth="1"/>
    <col min="2" max="15" width="9.140625" style="5" customWidth="1"/>
    <col min="16" max="16" width="9.5703125" style="5" bestFit="1" customWidth="1"/>
    <col min="17" max="51" width="9.140625" style="5" customWidth="1"/>
    <col min="52" max="52" width="13.140625" style="5" customWidth="1"/>
    <col min="53" max="53" width="13.42578125" style="5" customWidth="1"/>
    <col min="54" max="54" width="13.5703125" style="5" customWidth="1"/>
    <col min="55" max="56" width="9.140625" style="5" customWidth="1"/>
    <col min="57" max="57" width="10.42578125" style="5" customWidth="1"/>
    <col min="58" max="61" width="9.140625" style="5" customWidth="1"/>
    <col min="62" max="62" width="9.140625" style="4" customWidth="1"/>
    <col min="63" max="63" width="10.140625" style="5" customWidth="1"/>
    <col min="64" max="64" width="11.28515625" style="5" bestFit="1" customWidth="1"/>
    <col min="65" max="67" width="9.140625" style="5" customWidth="1"/>
    <col min="68" max="68" width="11.28515625" style="5" bestFit="1" customWidth="1"/>
    <col min="69" max="71" width="9.140625" style="5" customWidth="1"/>
    <col min="72" max="72" width="10.140625" style="5" customWidth="1"/>
    <col min="73" max="73" width="9.85546875" style="5" customWidth="1"/>
    <col min="74" max="75" width="10.140625" style="5" customWidth="1"/>
    <col min="76" max="76" width="9.140625" style="4" customWidth="1"/>
    <col min="77" max="77" width="10.140625" style="5" customWidth="1"/>
    <col min="78" max="78" width="11.28515625" style="5" bestFit="1" customWidth="1"/>
    <col min="79" max="81" width="9.140625" style="5" customWidth="1"/>
    <col min="82" max="82" width="11.28515625" style="5" bestFit="1" customWidth="1"/>
    <col min="83" max="85" width="9.140625" style="5" customWidth="1"/>
    <col min="86" max="86" width="10.140625" style="5" customWidth="1"/>
    <col min="87" max="87" width="9.7109375" style="5" customWidth="1"/>
    <col min="88" max="92" width="10.140625" style="5" customWidth="1"/>
    <col min="93" max="93" width="10.42578125" style="5" customWidth="1"/>
    <col min="94" max="94" width="9.140625" style="5" customWidth="1"/>
    <col min="95" max="95" width="10.5703125" style="5" customWidth="1"/>
    <col min="96" max="100" width="9.140625" style="5" customWidth="1"/>
    <col min="101" max="101" width="9.85546875" style="5" customWidth="1"/>
    <col min="102" max="102" width="10.140625" style="5" customWidth="1"/>
    <col min="103" max="119" width="9.140625" style="5" customWidth="1"/>
  </cols>
  <sheetData>
    <row r="1" spans="1:125" ht="77.25" customHeight="1" x14ac:dyDescent="0.2">
      <c r="A1" s="9" t="s">
        <v>7</v>
      </c>
      <c r="B1" s="152" t="s">
        <v>20</v>
      </c>
      <c r="C1" s="152"/>
      <c r="D1" s="152"/>
      <c r="E1" s="152"/>
      <c r="F1" s="152"/>
      <c r="G1" s="12"/>
      <c r="H1" s="152" t="s">
        <v>40</v>
      </c>
      <c r="I1" s="152"/>
      <c r="J1" s="152"/>
      <c r="K1" s="152"/>
      <c r="L1" s="12"/>
      <c r="M1" s="152" t="s">
        <v>40</v>
      </c>
      <c r="N1" s="152"/>
      <c r="O1" s="152"/>
      <c r="P1" s="152"/>
      <c r="Q1" s="12"/>
      <c r="R1" s="152" t="s">
        <v>13</v>
      </c>
      <c r="S1" s="152"/>
      <c r="T1" s="152"/>
      <c r="U1" s="152"/>
      <c r="V1" s="12"/>
      <c r="W1" s="12"/>
      <c r="X1" s="152" t="s">
        <v>12</v>
      </c>
      <c r="Y1" s="152"/>
      <c r="Z1" s="152"/>
      <c r="AA1" s="152"/>
      <c r="AB1" s="12"/>
      <c r="AC1" s="152" t="s">
        <v>58</v>
      </c>
      <c r="AD1" s="152"/>
      <c r="AE1" s="152"/>
      <c r="AF1" s="152"/>
      <c r="AG1" s="12"/>
      <c r="AH1" s="152" t="s">
        <v>57</v>
      </c>
      <c r="AI1" s="152"/>
      <c r="AJ1" s="152"/>
      <c r="AK1" s="152"/>
      <c r="AL1" s="152"/>
      <c r="AM1" s="12"/>
      <c r="AN1" s="152" t="s">
        <v>63</v>
      </c>
      <c r="AO1" s="152"/>
      <c r="AP1" s="152"/>
      <c r="AQ1" s="152"/>
      <c r="AR1" s="152"/>
      <c r="AS1" s="12"/>
      <c r="AT1" s="152" t="s">
        <v>56</v>
      </c>
      <c r="AU1" s="152"/>
      <c r="AV1" s="152"/>
      <c r="AW1" s="152"/>
      <c r="AX1" s="152"/>
      <c r="AY1" s="12"/>
      <c r="AZ1" s="9" t="s">
        <v>18</v>
      </c>
      <c r="BA1" s="9" t="s">
        <v>41</v>
      </c>
      <c r="BB1" s="9" t="s">
        <v>17</v>
      </c>
      <c r="BC1" s="12"/>
      <c r="BD1" s="12"/>
      <c r="BE1" s="9" t="s">
        <v>21</v>
      </c>
      <c r="BF1" s="152" t="s">
        <v>55</v>
      </c>
      <c r="BG1" s="152"/>
      <c r="BH1" s="152"/>
      <c r="BI1" s="152"/>
      <c r="BJ1" s="171" t="s">
        <v>44</v>
      </c>
      <c r="BK1" s="171"/>
      <c r="BL1" s="171"/>
      <c r="BM1" s="171"/>
      <c r="BN1" s="171"/>
      <c r="BO1" s="171"/>
      <c r="BP1" s="171"/>
      <c r="BQ1" s="171"/>
      <c r="BR1" s="171"/>
      <c r="BS1" s="171"/>
      <c r="BT1" s="171"/>
      <c r="BU1" s="171"/>
      <c r="BV1" s="171"/>
      <c r="BW1" s="171"/>
      <c r="BX1" s="172" t="s">
        <v>45</v>
      </c>
      <c r="BY1" s="172"/>
      <c r="BZ1" s="172"/>
      <c r="CA1" s="172"/>
      <c r="CB1" s="172"/>
      <c r="CC1" s="172"/>
      <c r="CD1" s="172"/>
      <c r="CE1" s="172"/>
      <c r="CF1" s="172"/>
      <c r="CG1" s="172"/>
      <c r="CH1" s="172"/>
      <c r="CI1" s="172"/>
      <c r="CJ1" s="172"/>
      <c r="CK1" s="172"/>
      <c r="CL1" s="161" t="s">
        <v>46</v>
      </c>
      <c r="CM1" s="161"/>
      <c r="CN1" s="161"/>
      <c r="CO1" s="161"/>
      <c r="CP1" s="161"/>
      <c r="CQ1" s="161"/>
      <c r="CR1" s="161"/>
      <c r="CS1" s="161"/>
      <c r="CT1" s="161"/>
      <c r="CU1" s="161"/>
      <c r="CV1" s="161"/>
      <c r="CW1" s="161"/>
      <c r="CX1" s="161"/>
      <c r="CY1" s="161"/>
      <c r="DA1" s="164" t="s">
        <v>11</v>
      </c>
      <c r="DB1" s="164"/>
      <c r="DC1" s="164"/>
      <c r="DD1" s="164"/>
      <c r="DE1" s="164"/>
    </row>
    <row r="2" spans="1:125" ht="14.25" x14ac:dyDescent="0.2">
      <c r="D2" s="4"/>
      <c r="E2" s="34"/>
      <c r="F2" s="34"/>
      <c r="G2" s="34"/>
      <c r="I2" s="34"/>
      <c r="J2" s="34"/>
      <c r="K2" s="34"/>
      <c r="L2" s="34"/>
      <c r="N2" s="34"/>
      <c r="O2" s="34"/>
      <c r="P2" s="34"/>
      <c r="Q2" s="34"/>
      <c r="S2" s="34"/>
      <c r="T2" s="34"/>
      <c r="U2" s="34"/>
      <c r="V2" s="34"/>
      <c r="W2" s="34"/>
      <c r="AA2" s="13"/>
      <c r="AB2" s="34"/>
      <c r="AD2" s="34"/>
      <c r="AE2" s="34"/>
      <c r="AF2" s="34"/>
      <c r="AG2" s="34"/>
      <c r="AI2" s="34"/>
      <c r="AJ2" s="34"/>
      <c r="AK2" s="34"/>
      <c r="AL2" s="34"/>
      <c r="AM2" s="34"/>
      <c r="AO2" s="34"/>
      <c r="AP2" s="34"/>
      <c r="AQ2" s="34"/>
      <c r="AR2" s="34"/>
      <c r="AS2" s="34"/>
      <c r="AU2" s="34"/>
      <c r="AV2" s="34"/>
      <c r="AW2" s="34"/>
      <c r="AX2" s="34"/>
      <c r="AY2" s="34"/>
      <c r="BC2" s="34"/>
      <c r="BD2" s="34"/>
      <c r="BJ2" s="145"/>
      <c r="BK2" s="145"/>
      <c r="BL2" s="158" t="s">
        <v>80</v>
      </c>
      <c r="BM2" s="158"/>
      <c r="BN2" s="158"/>
      <c r="BO2" s="158"/>
      <c r="BP2" s="158" t="s">
        <v>38</v>
      </c>
      <c r="BQ2" s="158"/>
      <c r="BR2" s="158"/>
      <c r="BS2" s="158"/>
      <c r="BT2" s="123"/>
      <c r="BU2" s="158" t="s">
        <v>50</v>
      </c>
      <c r="BV2" s="158"/>
      <c r="BW2" s="158"/>
      <c r="BX2" s="93"/>
      <c r="BY2" s="78"/>
      <c r="BZ2" s="151" t="s">
        <v>79</v>
      </c>
      <c r="CA2" s="151"/>
      <c r="CB2" s="151"/>
      <c r="CC2" s="151"/>
      <c r="CD2" s="151" t="s">
        <v>42</v>
      </c>
      <c r="CE2" s="151"/>
      <c r="CF2" s="151"/>
      <c r="CG2" s="151"/>
      <c r="CH2" s="78"/>
      <c r="CI2" s="151" t="s">
        <v>50</v>
      </c>
      <c r="CJ2" s="151"/>
      <c r="CK2" s="151"/>
      <c r="CL2" s="53"/>
      <c r="CM2" s="54"/>
      <c r="CN2" s="162" t="s">
        <v>78</v>
      </c>
      <c r="CO2" s="162"/>
      <c r="CP2" s="162"/>
      <c r="CQ2" s="162"/>
      <c r="CR2" s="155" t="s">
        <v>38</v>
      </c>
      <c r="CS2" s="155"/>
      <c r="CT2" s="155"/>
      <c r="CU2" s="155"/>
      <c r="CV2" s="54"/>
      <c r="CW2" s="155" t="s">
        <v>50</v>
      </c>
      <c r="CX2" s="155"/>
      <c r="CY2" s="155"/>
      <c r="DA2" s="166"/>
      <c r="DB2" s="166"/>
      <c r="DC2" s="5" t="s">
        <v>0</v>
      </c>
      <c r="DD2" s="5" t="s">
        <v>1</v>
      </c>
      <c r="DE2" s="8" t="s">
        <v>37</v>
      </c>
      <c r="DF2" s="34"/>
      <c r="DG2" s="34"/>
      <c r="DH2" s="34"/>
      <c r="DI2" s="34"/>
      <c r="DJ2" s="34"/>
      <c r="DK2" s="34"/>
      <c r="DL2" s="4"/>
      <c r="DM2" s="4"/>
      <c r="DN2" s="4"/>
      <c r="DO2" s="4"/>
      <c r="DP2" s="2"/>
      <c r="DQ2" s="2"/>
      <c r="DR2" s="2"/>
      <c r="DS2" s="2"/>
      <c r="DT2" s="2"/>
      <c r="DU2" s="2"/>
    </row>
    <row r="3" spans="1:125" ht="77.25" customHeight="1" x14ac:dyDescent="0.2">
      <c r="B3" s="153" t="s">
        <v>24</v>
      </c>
      <c r="C3" s="153"/>
      <c r="D3" s="153"/>
      <c r="E3" s="153"/>
      <c r="F3" s="153"/>
      <c r="H3" s="153" t="s">
        <v>22</v>
      </c>
      <c r="I3" s="153"/>
      <c r="J3" s="153"/>
      <c r="K3" s="153"/>
      <c r="M3" s="153" t="s">
        <v>23</v>
      </c>
      <c r="N3" s="153"/>
      <c r="O3" s="153"/>
      <c r="P3" s="153"/>
      <c r="R3" s="153" t="s">
        <v>15</v>
      </c>
      <c r="S3" s="153"/>
      <c r="T3" s="153"/>
      <c r="U3" s="153"/>
      <c r="X3" s="153" t="s">
        <v>15</v>
      </c>
      <c r="Y3" s="153"/>
      <c r="Z3" s="153"/>
      <c r="AA3" s="153"/>
      <c r="AC3" s="153" t="s">
        <v>15</v>
      </c>
      <c r="AD3" s="153"/>
      <c r="AE3" s="153"/>
      <c r="AF3" s="153"/>
      <c r="AH3" s="153" t="s">
        <v>19</v>
      </c>
      <c r="AI3" s="153"/>
      <c r="AJ3" s="153"/>
      <c r="AK3" s="153"/>
      <c r="AL3" s="153"/>
      <c r="AN3" s="153" t="s">
        <v>19</v>
      </c>
      <c r="AO3" s="153"/>
      <c r="AP3" s="153"/>
      <c r="AQ3" s="153"/>
      <c r="AR3" s="153"/>
      <c r="AT3" s="169" t="s">
        <v>15</v>
      </c>
      <c r="AU3" s="169"/>
      <c r="AV3" s="169"/>
      <c r="AW3" s="169"/>
      <c r="AX3" s="169"/>
      <c r="BE3" s="12" t="s">
        <v>30</v>
      </c>
      <c r="BF3" s="154" t="s">
        <v>30</v>
      </c>
      <c r="BG3" s="154"/>
      <c r="BH3" s="154"/>
      <c r="BI3" s="154"/>
      <c r="BJ3" s="124"/>
      <c r="BK3" s="146" t="s">
        <v>43</v>
      </c>
      <c r="BL3" s="170" t="s">
        <v>25</v>
      </c>
      <c r="BM3" s="170"/>
      <c r="BN3" s="170"/>
      <c r="BO3" s="170"/>
      <c r="BP3" s="170" t="s">
        <v>25</v>
      </c>
      <c r="BQ3" s="170"/>
      <c r="BR3" s="170"/>
      <c r="BS3" s="170"/>
      <c r="BT3" s="124"/>
      <c r="BU3" s="126" t="s">
        <v>51</v>
      </c>
      <c r="BV3" s="126" t="s">
        <v>52</v>
      </c>
      <c r="BW3" s="126" t="s">
        <v>54</v>
      </c>
      <c r="BX3" s="79"/>
      <c r="BY3" s="94" t="s">
        <v>43</v>
      </c>
      <c r="BZ3" s="156" t="s">
        <v>25</v>
      </c>
      <c r="CA3" s="156"/>
      <c r="CB3" s="156"/>
      <c r="CC3" s="156"/>
      <c r="CD3" s="156" t="s">
        <v>25</v>
      </c>
      <c r="CE3" s="156"/>
      <c r="CF3" s="156"/>
      <c r="CG3" s="156"/>
      <c r="CH3" s="79"/>
      <c r="CI3" s="80" t="s">
        <v>51</v>
      </c>
      <c r="CJ3" s="80" t="s">
        <v>52</v>
      </c>
      <c r="CK3" s="80" t="s">
        <v>54</v>
      </c>
      <c r="CL3" s="55"/>
      <c r="CM3" s="55"/>
      <c r="CN3" s="160" t="s">
        <v>25</v>
      </c>
      <c r="CO3" s="160"/>
      <c r="CP3" s="160"/>
      <c r="CQ3" s="160"/>
      <c r="CR3" s="168" t="s">
        <v>25</v>
      </c>
      <c r="CS3" s="168"/>
      <c r="CT3" s="168"/>
      <c r="CU3" s="168"/>
      <c r="CV3" s="55"/>
      <c r="CW3" s="56" t="s">
        <v>51</v>
      </c>
      <c r="CX3" s="56" t="s">
        <v>52</v>
      </c>
      <c r="CY3" s="56" t="s">
        <v>54</v>
      </c>
      <c r="DA3" s="153" t="s">
        <v>5</v>
      </c>
      <c r="DB3" s="153"/>
      <c r="DC3" s="35">
        <v>12</v>
      </c>
      <c r="DD3" s="35">
        <v>5</v>
      </c>
      <c r="DE3" s="35"/>
    </row>
    <row r="4" spans="1:125" ht="30.75" customHeight="1" x14ac:dyDescent="0.35">
      <c r="X4" s="163" t="s">
        <v>60</v>
      </c>
      <c r="Y4" s="163"/>
      <c r="Z4" s="163"/>
      <c r="AA4" s="163"/>
      <c r="AC4" s="163" t="s">
        <v>74</v>
      </c>
      <c r="AD4" s="163"/>
      <c r="AE4" s="163"/>
      <c r="AF4" s="163"/>
      <c r="AH4" s="163" t="s">
        <v>76</v>
      </c>
      <c r="AI4" s="163"/>
      <c r="AJ4" s="163"/>
      <c r="AK4" s="163"/>
      <c r="AL4" s="163"/>
      <c r="AN4" s="163" t="s">
        <v>61</v>
      </c>
      <c r="AO4" s="163"/>
      <c r="AP4" s="163"/>
      <c r="AQ4" s="163"/>
      <c r="AR4" s="163"/>
      <c r="AT4" s="167" t="s">
        <v>33</v>
      </c>
      <c r="AU4" s="167"/>
      <c r="AV4" s="167"/>
      <c r="AW4" s="167"/>
      <c r="AX4" s="167"/>
      <c r="AY4" s="10"/>
      <c r="AZ4" s="11" t="s">
        <v>34</v>
      </c>
      <c r="BA4" s="11" t="s">
        <v>35</v>
      </c>
      <c r="BB4" s="11" t="s">
        <v>36</v>
      </c>
      <c r="BE4" s="16" t="s">
        <v>62</v>
      </c>
      <c r="BF4" s="17"/>
      <c r="BG4" s="17"/>
      <c r="BH4" s="17"/>
      <c r="BI4" s="4"/>
      <c r="BJ4" s="121"/>
      <c r="BK4" s="123"/>
      <c r="BL4" s="127"/>
      <c r="BM4" s="127"/>
      <c r="BN4" s="127"/>
      <c r="BO4" s="121"/>
      <c r="BP4" s="127"/>
      <c r="BQ4" s="127"/>
      <c r="BR4" s="127"/>
      <c r="BS4" s="121"/>
      <c r="BT4" s="123"/>
      <c r="BU4" s="123"/>
      <c r="BV4" s="123"/>
      <c r="BW4" s="123"/>
      <c r="BX4" s="77"/>
      <c r="BY4" s="78"/>
      <c r="BZ4" s="81"/>
      <c r="CA4" s="81"/>
      <c r="CB4" s="81"/>
      <c r="CC4" s="77"/>
      <c r="CD4" s="81"/>
      <c r="CE4" s="81"/>
      <c r="CF4" s="81"/>
      <c r="CG4" s="77"/>
      <c r="CH4" s="78"/>
      <c r="CI4" s="78"/>
      <c r="CJ4" s="78"/>
      <c r="CK4" s="78"/>
      <c r="CL4" s="57"/>
      <c r="CM4" s="54"/>
      <c r="CN4" s="69"/>
      <c r="CO4" s="69"/>
      <c r="CP4" s="69"/>
      <c r="CQ4" s="70"/>
      <c r="CR4" s="58"/>
      <c r="CS4" s="58"/>
      <c r="CT4" s="58"/>
      <c r="CU4" s="57"/>
      <c r="CV4" s="57"/>
      <c r="CW4" s="54"/>
      <c r="CX4" s="54"/>
      <c r="CY4" s="54"/>
      <c r="DA4" s="45" t="s">
        <v>6</v>
      </c>
      <c r="DC4" s="35">
        <v>2</v>
      </c>
      <c r="DD4" s="35">
        <v>2</v>
      </c>
      <c r="DE4" s="35"/>
    </row>
    <row r="5" spans="1:125" x14ac:dyDescent="0.2">
      <c r="B5" s="19"/>
      <c r="C5" s="19" t="s">
        <v>0</v>
      </c>
      <c r="D5" s="19" t="s">
        <v>1</v>
      </c>
      <c r="E5" s="19" t="s">
        <v>37</v>
      </c>
      <c r="F5" s="19" t="s">
        <v>9</v>
      </c>
      <c r="H5" s="19"/>
      <c r="I5" s="19" t="s">
        <v>0</v>
      </c>
      <c r="J5" s="19" t="s">
        <v>1</v>
      </c>
      <c r="K5" s="19" t="s">
        <v>37</v>
      </c>
      <c r="L5" s="8"/>
      <c r="M5" s="19"/>
      <c r="N5" s="19" t="s">
        <v>0</v>
      </c>
      <c r="O5" s="19" t="s">
        <v>1</v>
      </c>
      <c r="P5" s="19" t="s">
        <v>37</v>
      </c>
      <c r="Q5" s="8"/>
      <c r="R5" s="19"/>
      <c r="S5" s="19" t="s">
        <v>0</v>
      </c>
      <c r="T5" s="19" t="s">
        <v>1</v>
      </c>
      <c r="U5" s="19" t="s">
        <v>37</v>
      </c>
      <c r="V5" s="8"/>
      <c r="W5" s="8"/>
      <c r="X5" s="11"/>
      <c r="Y5" s="11" t="s">
        <v>0</v>
      </c>
      <c r="Z5" s="11" t="s">
        <v>1</v>
      </c>
      <c r="AA5" s="19" t="s">
        <v>37</v>
      </c>
      <c r="AB5" s="8"/>
      <c r="AC5" s="19"/>
      <c r="AD5" s="19" t="s">
        <v>0</v>
      </c>
      <c r="AE5" s="19" t="s">
        <v>1</v>
      </c>
      <c r="AF5" s="19" t="s">
        <v>37</v>
      </c>
      <c r="AG5" s="8"/>
      <c r="AH5" s="19"/>
      <c r="AI5" s="19" t="s">
        <v>0</v>
      </c>
      <c r="AJ5" s="19" t="s">
        <v>1</v>
      </c>
      <c r="AK5" s="19" t="s">
        <v>37</v>
      </c>
      <c r="AL5" s="19" t="s">
        <v>9</v>
      </c>
      <c r="AM5" s="7"/>
      <c r="AN5" s="19"/>
      <c r="AO5" s="19" t="s">
        <v>0</v>
      </c>
      <c r="AP5" s="19" t="s">
        <v>1</v>
      </c>
      <c r="AQ5" s="19" t="s">
        <v>37</v>
      </c>
      <c r="AR5" s="19" t="s">
        <v>9</v>
      </c>
      <c r="AS5" s="7"/>
      <c r="AT5" s="19"/>
      <c r="AU5" s="19" t="s">
        <v>0</v>
      </c>
      <c r="AV5" s="19" t="s">
        <v>1</v>
      </c>
      <c r="AW5" s="19" t="s">
        <v>37</v>
      </c>
      <c r="AX5" s="19" t="s">
        <v>9</v>
      </c>
      <c r="AY5" s="4"/>
      <c r="AZ5" s="4"/>
      <c r="BA5" s="4"/>
      <c r="BB5" s="4"/>
      <c r="BC5" s="4"/>
      <c r="BD5" s="4"/>
      <c r="BF5" s="14" t="s">
        <v>0</v>
      </c>
      <c r="BG5" s="14" t="s">
        <v>1</v>
      </c>
      <c r="BH5" s="14" t="s">
        <v>37</v>
      </c>
      <c r="BI5" s="4"/>
      <c r="BJ5" s="128"/>
      <c r="BK5" s="128" t="s">
        <v>28</v>
      </c>
      <c r="BL5" s="129" t="s">
        <v>0</v>
      </c>
      <c r="BM5" s="129" t="s">
        <v>1</v>
      </c>
      <c r="BN5" s="129" t="s">
        <v>37</v>
      </c>
      <c r="BO5" s="129" t="s">
        <v>9</v>
      </c>
      <c r="BP5" s="129" t="s">
        <v>0</v>
      </c>
      <c r="BQ5" s="129" t="s">
        <v>1</v>
      </c>
      <c r="BR5" s="129" t="s">
        <v>37</v>
      </c>
      <c r="BS5" s="129" t="s">
        <v>9</v>
      </c>
      <c r="BT5" s="128"/>
      <c r="BU5" s="128" t="s">
        <v>9</v>
      </c>
      <c r="BV5" s="128" t="s">
        <v>9</v>
      </c>
      <c r="BW5" s="128" t="s">
        <v>9</v>
      </c>
      <c r="BX5" s="82"/>
      <c r="BY5" s="82" t="s">
        <v>28</v>
      </c>
      <c r="BZ5" s="83" t="s">
        <v>0</v>
      </c>
      <c r="CA5" s="83" t="s">
        <v>1</v>
      </c>
      <c r="CB5" s="83" t="s">
        <v>37</v>
      </c>
      <c r="CC5" s="83" t="s">
        <v>9</v>
      </c>
      <c r="CD5" s="83" t="s">
        <v>0</v>
      </c>
      <c r="CE5" s="83" t="s">
        <v>1</v>
      </c>
      <c r="CF5" s="83" t="s">
        <v>37</v>
      </c>
      <c r="CG5" s="83" t="s">
        <v>9</v>
      </c>
      <c r="CH5" s="78"/>
      <c r="CI5" s="82" t="s">
        <v>9</v>
      </c>
      <c r="CJ5" s="82" t="s">
        <v>9</v>
      </c>
      <c r="CK5" s="82" t="s">
        <v>9</v>
      </c>
      <c r="CL5" s="59"/>
      <c r="CM5" s="59" t="s">
        <v>28</v>
      </c>
      <c r="CN5" s="71" t="s">
        <v>0</v>
      </c>
      <c r="CO5" s="71" t="s">
        <v>1</v>
      </c>
      <c r="CP5" s="71" t="s">
        <v>37</v>
      </c>
      <c r="CQ5" s="71" t="s">
        <v>9</v>
      </c>
      <c r="CR5" s="60" t="s">
        <v>0</v>
      </c>
      <c r="CS5" s="60" t="s">
        <v>1</v>
      </c>
      <c r="CT5" s="60" t="s">
        <v>37</v>
      </c>
      <c r="CU5" s="60" t="s">
        <v>9</v>
      </c>
      <c r="CV5" s="60"/>
      <c r="CW5" s="59" t="s">
        <v>9</v>
      </c>
      <c r="CX5" s="59" t="s">
        <v>9</v>
      </c>
      <c r="CY5" s="59" t="s">
        <v>9</v>
      </c>
      <c r="CZ5" s="4"/>
      <c r="DA5" s="14" t="s">
        <v>4</v>
      </c>
      <c r="DB5" s="14"/>
      <c r="DC5" s="20">
        <f>DC4/DC3</f>
        <v>0.16666666666666666</v>
      </c>
      <c r="DD5" s="20">
        <f>DD4/DD3</f>
        <v>0.4</v>
      </c>
      <c r="DE5" s="20">
        <v>0</v>
      </c>
    </row>
    <row r="6" spans="1:125" ht="14.25" x14ac:dyDescent="0.2">
      <c r="B6" s="10"/>
      <c r="C6" s="17"/>
      <c r="D6" s="17"/>
      <c r="E6" s="17"/>
      <c r="F6" s="21"/>
      <c r="I6" s="17"/>
      <c r="J6" s="17"/>
      <c r="K6" s="17"/>
      <c r="L6" s="21"/>
      <c r="N6" s="17"/>
      <c r="O6" s="17"/>
      <c r="P6" s="17"/>
      <c r="R6" s="10"/>
      <c r="S6" s="17"/>
      <c r="T6" s="17"/>
      <c r="U6" s="17"/>
      <c r="V6" s="23"/>
      <c r="W6" s="4" t="s">
        <v>3</v>
      </c>
      <c r="X6" s="4">
        <v>1979</v>
      </c>
      <c r="Y6" s="23">
        <f>S7/(DC5+S34)</f>
        <v>105649.25347387635</v>
      </c>
      <c r="Z6" s="23">
        <f>T7/(DD5+T34)</f>
        <v>1499.7666609739331</v>
      </c>
      <c r="AA6" s="23">
        <v>100000</v>
      </c>
      <c r="AB6" s="35"/>
      <c r="AC6" s="4">
        <v>1979</v>
      </c>
      <c r="AD6" s="23"/>
      <c r="AE6" s="23"/>
      <c r="AF6" s="23"/>
      <c r="AH6" s="4">
        <v>1979</v>
      </c>
      <c r="AI6" s="23"/>
      <c r="AJ6" s="23"/>
      <c r="AK6" s="23"/>
      <c r="AL6" s="23"/>
      <c r="AM6" s="23"/>
      <c r="AN6" s="4">
        <v>1979</v>
      </c>
      <c r="AO6" s="23"/>
      <c r="AP6" s="23"/>
      <c r="AQ6" s="23"/>
      <c r="AR6" s="23"/>
      <c r="AS6" s="23"/>
      <c r="AT6" s="4">
        <v>1979</v>
      </c>
      <c r="AU6" s="23"/>
      <c r="AV6" s="23"/>
      <c r="AW6" s="23"/>
      <c r="AX6" s="23"/>
      <c r="AY6" s="23"/>
      <c r="AZ6" s="23"/>
      <c r="BA6" s="23"/>
      <c r="BB6" s="23"/>
      <c r="BC6" s="23"/>
      <c r="BD6" s="4">
        <v>1979</v>
      </c>
      <c r="BE6" s="23"/>
      <c r="BJ6" s="121">
        <v>1979</v>
      </c>
      <c r="BK6" s="142"/>
      <c r="BL6" s="123"/>
      <c r="BM6" s="123"/>
      <c r="BN6" s="123"/>
      <c r="BO6" s="123"/>
      <c r="BP6" s="123"/>
      <c r="BQ6" s="123"/>
      <c r="BR6" s="123"/>
      <c r="BS6" s="123"/>
      <c r="BT6" s="142"/>
      <c r="BU6" s="142"/>
      <c r="BV6" s="142"/>
      <c r="BW6" s="142"/>
      <c r="BX6" s="77">
        <v>1979</v>
      </c>
      <c r="BY6" s="84"/>
      <c r="BZ6" s="78"/>
      <c r="CA6" s="78"/>
      <c r="CB6" s="78"/>
      <c r="CC6" s="78"/>
      <c r="CD6" s="78"/>
      <c r="CE6" s="78"/>
      <c r="CF6" s="78"/>
      <c r="CG6" s="78"/>
      <c r="CH6" s="84"/>
      <c r="CI6" s="84"/>
      <c r="CJ6" s="84"/>
      <c r="CK6" s="84"/>
      <c r="CL6" s="57">
        <v>1979</v>
      </c>
      <c r="CM6" s="61"/>
      <c r="CN6" s="72"/>
      <c r="CO6" s="72"/>
      <c r="CP6" s="72"/>
      <c r="CQ6" s="72"/>
      <c r="CR6" s="54"/>
      <c r="CS6" s="54"/>
      <c r="CT6" s="54"/>
      <c r="CU6" s="54"/>
      <c r="CV6" s="54"/>
      <c r="CW6" s="61"/>
      <c r="CX6" s="61"/>
      <c r="CY6" s="61"/>
      <c r="CZ6" s="23"/>
    </row>
    <row r="7" spans="1:125" x14ac:dyDescent="0.2">
      <c r="B7" s="5">
        <v>1980</v>
      </c>
      <c r="C7" s="24">
        <v>23483.953787063652</v>
      </c>
      <c r="D7" s="24">
        <v>1000.1556027570857</v>
      </c>
      <c r="E7" s="24">
        <v>0</v>
      </c>
      <c r="F7" s="24">
        <v>68424</v>
      </c>
      <c r="G7" s="28"/>
      <c r="H7" s="5">
        <v>1980</v>
      </c>
      <c r="I7" s="26">
        <f>Manufacturing!I7</f>
        <v>100.5084870979521</v>
      </c>
      <c r="J7" s="26">
        <f>Manufacturing!J7</f>
        <v>127.92495069559189</v>
      </c>
      <c r="K7" s="26">
        <f>Manufacturing!K7</f>
        <v>78.791459509885399</v>
      </c>
      <c r="L7" s="26"/>
      <c r="M7" s="5">
        <v>1980</v>
      </c>
      <c r="R7" s="5">
        <v>1980</v>
      </c>
      <c r="S7" s="28">
        <f>100*C7/I7</f>
        <v>23365.145039121922</v>
      </c>
      <c r="T7" s="28">
        <f>100*D7/J7</f>
        <v>781.82996930523711</v>
      </c>
      <c r="U7" s="28">
        <f>100*E7/K7</f>
        <v>0</v>
      </c>
      <c r="V7" s="28"/>
      <c r="W7" s="28"/>
      <c r="X7" s="5">
        <v>1980</v>
      </c>
      <c r="Y7" s="24">
        <f t="shared" ref="Y7:Y32" si="0">Y6+S7-DC$5*(S7/2+Y6)</f>
        <v>109459.09418075872</v>
      </c>
      <c r="Z7" s="24">
        <f t="shared" ref="Z7:Z32" si="1">Z6+T7-DD$5*(T7/2+Z6)</f>
        <v>1525.3239720285496</v>
      </c>
      <c r="AA7" s="24">
        <f t="shared" ref="AA7:AA32" si="2">AA6+U7-DE$5*(U7/2+AA6)</f>
        <v>100000</v>
      </c>
      <c r="AB7" s="35"/>
      <c r="AC7" s="5">
        <v>1980</v>
      </c>
      <c r="AD7" s="24">
        <f t="shared" ref="AD7:AD32" si="3">DC$5*(S7/2+Y6)</f>
        <v>19555.30433223955</v>
      </c>
      <c r="AE7" s="24">
        <f t="shared" ref="AE7:AE32" si="4">DD$5*(T7/2+Z6)</f>
        <v>756.27265825062068</v>
      </c>
      <c r="AF7" s="24">
        <f t="shared" ref="AF7:AF32" si="5">DE$5*(U7/2+AA6)</f>
        <v>0</v>
      </c>
      <c r="AH7" s="5">
        <v>1980</v>
      </c>
      <c r="AI7" s="24">
        <f t="shared" ref="AI7:AI32" si="6">AD7*I7/100</f>
        <v>19654.740531734256</v>
      </c>
      <c r="AJ7" s="24">
        <f t="shared" ref="AJ7:AJ32" si="7">AE7*J7/100</f>
        <v>967.46142519134867</v>
      </c>
      <c r="AK7" s="24">
        <f t="shared" ref="AK7:AK32" si="8">AF7*K7/100</f>
        <v>0</v>
      </c>
      <c r="AL7" s="24">
        <f>AI7+AJ7+AK7</f>
        <v>20622.201956925604</v>
      </c>
      <c r="AM7" s="24"/>
      <c r="AN7" s="5">
        <v>1980</v>
      </c>
      <c r="AO7" s="24">
        <f t="shared" ref="AO7:AQ8" si="9">((Y7+Y6)/2)*I7/100</f>
        <v>108101.07292453843</v>
      </c>
      <c r="AP7" s="24">
        <f t="shared" si="9"/>
        <v>1934.9228503826973</v>
      </c>
      <c r="AQ7" s="24">
        <f t="shared" si="9"/>
        <v>78791.45950988539</v>
      </c>
      <c r="AR7" s="24">
        <f t="shared" ref="AR7:AR32" si="10">AO7+AP7+AQ7</f>
        <v>188827.45528480652</v>
      </c>
      <c r="AS7" s="24"/>
      <c r="AT7" s="5">
        <v>1980</v>
      </c>
      <c r="AU7" s="24"/>
      <c r="AV7" s="24"/>
      <c r="AW7" s="24"/>
      <c r="AX7" s="24"/>
      <c r="AY7" s="24"/>
      <c r="AZ7" s="24"/>
      <c r="BA7" s="24"/>
      <c r="BB7" s="24"/>
      <c r="BC7" s="24"/>
      <c r="BD7" s="5">
        <v>1980</v>
      </c>
      <c r="BE7" s="24"/>
      <c r="BF7" s="24"/>
      <c r="BG7" s="24"/>
      <c r="BH7" s="24"/>
      <c r="BI7" s="24"/>
      <c r="BJ7" s="123">
        <v>1980</v>
      </c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78">
        <v>1980</v>
      </c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54">
        <v>1980</v>
      </c>
      <c r="CM7" s="62"/>
      <c r="CN7" s="73"/>
      <c r="CO7" s="73"/>
      <c r="CP7" s="73"/>
      <c r="CQ7" s="73"/>
      <c r="CR7" s="62"/>
      <c r="CS7" s="62"/>
      <c r="CT7" s="62"/>
      <c r="CU7" s="62"/>
      <c r="CV7" s="62"/>
      <c r="CW7" s="62"/>
      <c r="CX7" s="62"/>
      <c r="CY7" s="62"/>
      <c r="CZ7" s="24"/>
    </row>
    <row r="8" spans="1:125" x14ac:dyDescent="0.2">
      <c r="B8" s="5">
        <v>1981</v>
      </c>
      <c r="C8" s="24">
        <v>26729.634616265528</v>
      </c>
      <c r="D8" s="24">
        <v>1116.9644326225912</v>
      </c>
      <c r="E8" s="24">
        <v>0</v>
      </c>
      <c r="F8" s="24">
        <v>71670</v>
      </c>
      <c r="G8" s="28"/>
      <c r="H8" s="5">
        <v>1981</v>
      </c>
      <c r="I8" s="26">
        <f>Manufacturing!I8</f>
        <v>106.10373408269862</v>
      </c>
      <c r="J8" s="26">
        <f>Manufacturing!J8</f>
        <v>132.50500585166245</v>
      </c>
      <c r="K8" s="26">
        <f>Manufacturing!K8</f>
        <v>74.45393849359364</v>
      </c>
      <c r="L8" s="26"/>
      <c r="M8" s="5">
        <v>1981</v>
      </c>
      <c r="N8" s="26">
        <f>(I7+I8)/2</f>
        <v>103.30611059032536</v>
      </c>
      <c r="O8" s="26">
        <f>(J7+J8)/2</f>
        <v>130.21497827362717</v>
      </c>
      <c r="P8" s="26">
        <f>(K7+K8)/2</f>
        <v>76.62269900173952</v>
      </c>
      <c r="R8" s="5">
        <v>1981</v>
      </c>
      <c r="S8" s="28">
        <f t="shared" ref="S8:S32" si="11">100*C8/I8</f>
        <v>25191.982965870087</v>
      </c>
      <c r="T8" s="28">
        <f t="shared" ref="T8:T32" si="12">100*D8/J8</f>
        <v>842.96017757473828</v>
      </c>
      <c r="U8" s="28">
        <f t="shared" ref="U8:U32" si="13">100*E8/K8</f>
        <v>0</v>
      </c>
      <c r="V8" s="28"/>
      <c r="W8" s="28"/>
      <c r="X8" s="5">
        <v>1981</v>
      </c>
      <c r="Y8" s="24">
        <f t="shared" si="0"/>
        <v>114308.56286934653</v>
      </c>
      <c r="Z8" s="24">
        <f t="shared" si="1"/>
        <v>1589.5625252769205</v>
      </c>
      <c r="AA8" s="24">
        <f t="shared" si="2"/>
        <v>100000</v>
      </c>
      <c r="AB8" s="29"/>
      <c r="AC8" s="5">
        <v>1981</v>
      </c>
      <c r="AD8" s="24">
        <f t="shared" si="3"/>
        <v>20342.514277282295</v>
      </c>
      <c r="AE8" s="24">
        <f t="shared" si="4"/>
        <v>778.72162432636753</v>
      </c>
      <c r="AF8" s="24">
        <f t="shared" si="5"/>
        <v>0</v>
      </c>
      <c r="AH8" s="5">
        <v>1981</v>
      </c>
      <c r="AI8" s="24">
        <f t="shared" si="6"/>
        <v>21584.167254502605</v>
      </c>
      <c r="AJ8" s="24">
        <f t="shared" si="7"/>
        <v>1031.845133881814</v>
      </c>
      <c r="AK8" s="24">
        <f t="shared" si="8"/>
        <v>0</v>
      </c>
      <c r="AL8" s="24">
        <f t="shared" ref="AL8:AL32" si="14">AI8+AJ8+AK8</f>
        <v>22616.012388384421</v>
      </c>
      <c r="AM8" s="24"/>
      <c r="AN8" s="5">
        <v>1981</v>
      </c>
      <c r="AO8" s="24">
        <f t="shared" si="9"/>
        <v>118712.91989976434</v>
      </c>
      <c r="AP8" s="24">
        <f t="shared" si="9"/>
        <v>2063.6902677636281</v>
      </c>
      <c r="AQ8" s="24">
        <f t="shared" si="9"/>
        <v>74453.93849359364</v>
      </c>
      <c r="AR8" s="24">
        <f t="shared" si="10"/>
        <v>195230.5486611216</v>
      </c>
      <c r="AS8" s="24"/>
      <c r="AT8" s="5">
        <v>1981</v>
      </c>
      <c r="AU8" s="24">
        <f>(Y7+S8/2)</f>
        <v>122055.08566369377</v>
      </c>
      <c r="AV8" s="24">
        <f>(Z7+T8/2)</f>
        <v>1946.8040608159188</v>
      </c>
      <c r="AW8" s="24">
        <f>(AA7+U8/2)</f>
        <v>100000</v>
      </c>
      <c r="AX8" s="24">
        <f>AU8+AV8+AW8</f>
        <v>224001.88972450967</v>
      </c>
      <c r="AY8" s="24"/>
      <c r="AZ8" s="24"/>
      <c r="BA8" s="24"/>
      <c r="BB8" s="24"/>
      <c r="BC8" s="24"/>
      <c r="BD8" s="5">
        <v>1981</v>
      </c>
      <c r="BE8" s="24"/>
      <c r="BF8" s="24"/>
      <c r="BG8" s="24"/>
      <c r="BH8" s="24"/>
      <c r="BI8" s="24"/>
      <c r="BJ8" s="123">
        <v>1981</v>
      </c>
      <c r="BK8" s="132"/>
      <c r="BL8" s="132"/>
      <c r="BM8" s="132"/>
      <c r="BN8" s="132"/>
      <c r="BO8" s="132"/>
      <c r="BP8" s="132"/>
      <c r="BQ8" s="132"/>
      <c r="BR8" s="132"/>
      <c r="BS8" s="132"/>
      <c r="BT8" s="132"/>
      <c r="BU8" s="132"/>
      <c r="BV8" s="132"/>
      <c r="BW8" s="132"/>
      <c r="BX8" s="78">
        <v>1981</v>
      </c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54">
        <v>1981</v>
      </c>
      <c r="CM8" s="62"/>
      <c r="CN8" s="73"/>
      <c r="CO8" s="73"/>
      <c r="CP8" s="73"/>
      <c r="CQ8" s="73"/>
      <c r="CR8" s="62"/>
      <c r="CS8" s="62"/>
      <c r="CT8" s="62"/>
      <c r="CU8" s="62"/>
      <c r="CV8" s="62"/>
      <c r="CW8" s="62"/>
      <c r="CX8" s="62"/>
      <c r="CY8" s="62"/>
      <c r="CZ8" s="24"/>
    </row>
    <row r="9" spans="1:125" x14ac:dyDescent="0.2">
      <c r="B9" s="5">
        <v>1982</v>
      </c>
      <c r="C9" s="24">
        <v>29496.232892403485</v>
      </c>
      <c r="D9" s="24">
        <v>1709.8318431942648</v>
      </c>
      <c r="E9" s="24">
        <v>0</v>
      </c>
      <c r="F9" s="24">
        <v>71740</v>
      </c>
      <c r="G9" s="28"/>
      <c r="H9" s="5">
        <v>1982</v>
      </c>
      <c r="I9" s="26">
        <f>Manufacturing!I9</f>
        <v>110.28250654230935</v>
      </c>
      <c r="J9" s="26">
        <f>Manufacturing!J9</f>
        <v>136.13113100117587</v>
      </c>
      <c r="K9" s="26">
        <f>Manufacturing!K9</f>
        <v>72.768969737178637</v>
      </c>
      <c r="L9" s="26"/>
      <c r="M9" s="5">
        <v>1982</v>
      </c>
      <c r="N9" s="26">
        <f t="shared" ref="N9:N32" si="15">(I8+I9)/2</f>
        <v>108.19312031250399</v>
      </c>
      <c r="O9" s="26">
        <f t="shared" ref="O9:O32" si="16">(J8+J9)/2</f>
        <v>134.31806842641916</v>
      </c>
      <c r="P9" s="26">
        <f t="shared" ref="P9:P32" si="17">(K8+K9)/2</f>
        <v>73.611454115386138</v>
      </c>
      <c r="R9" s="5">
        <v>1982</v>
      </c>
      <c r="S9" s="28">
        <f t="shared" si="11"/>
        <v>26746.066821656252</v>
      </c>
      <c r="T9" s="28">
        <f t="shared" si="12"/>
        <v>1256.0182455102761</v>
      </c>
      <c r="U9" s="28">
        <f t="shared" si="13"/>
        <v>0</v>
      </c>
      <c r="V9" s="28"/>
      <c r="W9" s="28"/>
      <c r="X9" s="5">
        <v>1982</v>
      </c>
      <c r="Y9" s="24">
        <f t="shared" si="0"/>
        <v>119774.363644307</v>
      </c>
      <c r="Z9" s="24">
        <f t="shared" si="1"/>
        <v>1958.5521115743729</v>
      </c>
      <c r="AA9" s="24">
        <f t="shared" si="2"/>
        <v>100000</v>
      </c>
      <c r="AC9" s="5">
        <v>1982</v>
      </c>
      <c r="AD9" s="24">
        <f t="shared" si="3"/>
        <v>21280.266046695775</v>
      </c>
      <c r="AE9" s="24">
        <f t="shared" si="4"/>
        <v>887.02865921282341</v>
      </c>
      <c r="AF9" s="24">
        <f t="shared" si="5"/>
        <v>0</v>
      </c>
      <c r="AH9" s="5">
        <v>1982</v>
      </c>
      <c r="AI9" s="24">
        <f t="shared" si="6"/>
        <v>23468.410795168104</v>
      </c>
      <c r="AJ9" s="24">
        <f t="shared" si="7"/>
        <v>1207.5221460909825</v>
      </c>
      <c r="AK9" s="24">
        <f t="shared" si="8"/>
        <v>0</v>
      </c>
      <c r="AL9" s="24">
        <f t="shared" si="14"/>
        <v>24675.932941259085</v>
      </c>
      <c r="AM9" s="24"/>
      <c r="AN9" s="5">
        <v>1982</v>
      </c>
      <c r="AO9" s="24">
        <f t="shared" ref="AO9:AO32" si="18">((Y9+Y8)/2)*I9/100</f>
        <v>129076.25937342457</v>
      </c>
      <c r="AP9" s="24">
        <f t="shared" ref="AP9:AP32" si="19">((Z9+Z8)/2)*J9/100</f>
        <v>2415.0442921819649</v>
      </c>
      <c r="AQ9" s="24">
        <f t="shared" ref="AQ9:AQ32" si="20">((AA9+AA8)/2)*K9/100</f>
        <v>72768.969737178631</v>
      </c>
      <c r="AR9" s="24">
        <f t="shared" si="10"/>
        <v>204260.27340278518</v>
      </c>
      <c r="AS9" s="24"/>
      <c r="AT9" s="5">
        <v>1982</v>
      </c>
      <c r="AU9" s="24">
        <f t="shared" ref="AU9:AU32" si="21">(Y8+S9/2)</f>
        <v>127681.59628017465</v>
      </c>
      <c r="AV9" s="24">
        <f t="shared" ref="AV9:AV32" si="22">(Z8+T9/2)</f>
        <v>2217.5716480320584</v>
      </c>
      <c r="AW9" s="24">
        <f t="shared" ref="AW9:AW32" si="23">(AA8+U9/2)</f>
        <v>100000</v>
      </c>
      <c r="AX9" s="24">
        <f t="shared" ref="AX9:AX32" si="24">AU9+AV9+AW9</f>
        <v>229899.16792820671</v>
      </c>
      <c r="AY9" s="24"/>
      <c r="AZ9" s="24"/>
      <c r="BA9" s="24"/>
      <c r="BB9" s="24"/>
      <c r="BC9" s="24"/>
      <c r="BD9" s="5">
        <v>1982</v>
      </c>
      <c r="BE9" s="24"/>
      <c r="BF9" s="24"/>
      <c r="BG9" s="24"/>
      <c r="BH9" s="24"/>
      <c r="BI9" s="24"/>
      <c r="BJ9" s="123">
        <v>1982</v>
      </c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78">
        <v>1982</v>
      </c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54">
        <v>1982</v>
      </c>
      <c r="CM9" s="62"/>
      <c r="CN9" s="73"/>
      <c r="CO9" s="73"/>
      <c r="CP9" s="73"/>
      <c r="CQ9" s="73"/>
      <c r="CR9" s="62"/>
      <c r="CS9" s="62"/>
      <c r="CT9" s="62"/>
      <c r="CU9" s="62"/>
      <c r="CV9" s="62"/>
      <c r="CW9" s="62"/>
      <c r="CX9" s="62"/>
      <c r="CY9" s="62"/>
      <c r="CZ9" s="24"/>
      <c r="DA9" s="24"/>
      <c r="DB9" s="24"/>
      <c r="DC9" s="24"/>
    </row>
    <row r="10" spans="1:125" x14ac:dyDescent="0.2">
      <c r="B10" s="5">
        <v>1983</v>
      </c>
      <c r="C10" s="24">
        <v>34528.623512309394</v>
      </c>
      <c r="D10" s="24">
        <v>1973.2947931419733</v>
      </c>
      <c r="E10" s="24">
        <v>0</v>
      </c>
      <c r="F10" s="24">
        <v>76231</v>
      </c>
      <c r="G10" s="28"/>
      <c r="H10" s="5">
        <v>1983</v>
      </c>
      <c r="I10" s="26">
        <f>Manufacturing!I10</f>
        <v>109.46225148648216</v>
      </c>
      <c r="J10" s="26">
        <f>Manufacturing!J10</f>
        <v>135.10210918557041</v>
      </c>
      <c r="K10" s="26">
        <f>Manufacturing!K10</f>
        <v>70.751454362233972</v>
      </c>
      <c r="L10" s="26"/>
      <c r="M10" s="5">
        <v>1983</v>
      </c>
      <c r="N10" s="26">
        <f t="shared" si="15"/>
        <v>109.87237901439576</v>
      </c>
      <c r="O10" s="26">
        <f t="shared" si="16"/>
        <v>135.61662009337314</v>
      </c>
      <c r="P10" s="26">
        <f t="shared" si="17"/>
        <v>71.760212049706297</v>
      </c>
      <c r="R10" s="5">
        <v>1983</v>
      </c>
      <c r="S10" s="28">
        <f t="shared" si="11"/>
        <v>31543.863791777974</v>
      </c>
      <c r="T10" s="28">
        <f t="shared" si="12"/>
        <v>1460.5951047230069</v>
      </c>
      <c r="U10" s="28">
        <f t="shared" si="13"/>
        <v>0</v>
      </c>
      <c r="V10" s="28"/>
      <c r="W10" s="28"/>
      <c r="X10" s="5">
        <v>1983</v>
      </c>
      <c r="Y10" s="24">
        <f t="shared" si="0"/>
        <v>128727.17817938564</v>
      </c>
      <c r="Z10" s="24">
        <f t="shared" si="1"/>
        <v>2343.607350723029</v>
      </c>
      <c r="AA10" s="24">
        <f t="shared" si="2"/>
        <v>100000</v>
      </c>
      <c r="AC10" s="5">
        <v>1983</v>
      </c>
      <c r="AD10" s="24">
        <f t="shared" si="3"/>
        <v>22591.049256699327</v>
      </c>
      <c r="AE10" s="24">
        <f t="shared" si="4"/>
        <v>1075.5398655743506</v>
      </c>
      <c r="AF10" s="24">
        <f t="shared" si="5"/>
        <v>0</v>
      </c>
      <c r="AH10" s="5">
        <v>1983</v>
      </c>
      <c r="AI10" s="24">
        <f t="shared" si="6"/>
        <v>24728.671150803279</v>
      </c>
      <c r="AJ10" s="24">
        <f t="shared" si="7"/>
        <v>1453.0770435225963</v>
      </c>
      <c r="AK10" s="24">
        <f t="shared" si="8"/>
        <v>0</v>
      </c>
      <c r="AL10" s="24">
        <f t="shared" si="14"/>
        <v>26181.748194325875</v>
      </c>
      <c r="AM10" s="24"/>
      <c r="AN10" s="5">
        <v>1983</v>
      </c>
      <c r="AO10" s="24">
        <f t="shared" si="18"/>
        <v>136007.69132941804</v>
      </c>
      <c r="AP10" s="24">
        <f t="shared" si="19"/>
        <v>2906.1540870451922</v>
      </c>
      <c r="AQ10" s="24">
        <f t="shared" si="20"/>
        <v>70751.45436223397</v>
      </c>
      <c r="AR10" s="24">
        <f t="shared" si="10"/>
        <v>209665.2997786972</v>
      </c>
      <c r="AS10" s="24"/>
      <c r="AT10" s="5">
        <v>1983</v>
      </c>
      <c r="AU10" s="24">
        <f t="shared" si="21"/>
        <v>135546.29554019598</v>
      </c>
      <c r="AV10" s="24">
        <f t="shared" si="22"/>
        <v>2688.8496639358764</v>
      </c>
      <c r="AW10" s="24">
        <f t="shared" si="23"/>
        <v>100000</v>
      </c>
      <c r="AX10" s="24">
        <f t="shared" si="24"/>
        <v>238235.14520413184</v>
      </c>
      <c r="AY10" s="24"/>
      <c r="AZ10" s="24"/>
      <c r="BA10" s="24"/>
      <c r="BB10" s="24"/>
      <c r="BC10" s="24"/>
      <c r="BD10" s="5">
        <v>1983</v>
      </c>
      <c r="BE10" s="24"/>
      <c r="BF10" s="24"/>
      <c r="BG10" s="24"/>
      <c r="BH10" s="24"/>
      <c r="BI10" s="24"/>
      <c r="BJ10" s="123">
        <v>1983</v>
      </c>
      <c r="BK10" s="132"/>
      <c r="BL10" s="132"/>
      <c r="BM10" s="132"/>
      <c r="BN10" s="132"/>
      <c r="BO10" s="132"/>
      <c r="BP10" s="132"/>
      <c r="BQ10" s="132"/>
      <c r="BR10" s="132"/>
      <c r="BS10" s="132"/>
      <c r="BT10" s="132"/>
      <c r="BU10" s="132"/>
      <c r="BV10" s="132"/>
      <c r="BW10" s="132"/>
      <c r="BX10" s="78">
        <v>1983</v>
      </c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54">
        <v>1983</v>
      </c>
      <c r="CM10" s="62"/>
      <c r="CN10" s="73"/>
      <c r="CO10" s="73"/>
      <c r="CP10" s="73"/>
      <c r="CQ10" s="73"/>
      <c r="CR10" s="62"/>
      <c r="CS10" s="62"/>
      <c r="CT10" s="62"/>
      <c r="CU10" s="62"/>
      <c r="CV10" s="62"/>
      <c r="CW10" s="62"/>
      <c r="CX10" s="62"/>
      <c r="CY10" s="62"/>
      <c r="CZ10" s="24"/>
      <c r="DA10" s="24"/>
      <c r="DB10" s="24"/>
      <c r="DC10" s="24"/>
    </row>
    <row r="11" spans="1:125" x14ac:dyDescent="0.2">
      <c r="B11" s="5">
        <v>1984</v>
      </c>
      <c r="C11" s="24">
        <v>39875.375151066823</v>
      </c>
      <c r="D11" s="24">
        <v>2369.7102014429756</v>
      </c>
      <c r="E11" s="24">
        <v>0</v>
      </c>
      <c r="F11" s="24">
        <v>85523</v>
      </c>
      <c r="G11" s="28"/>
      <c r="H11" s="5">
        <v>1984</v>
      </c>
      <c r="I11" s="26">
        <f>Manufacturing!I11</f>
        <v>108.18341450348245</v>
      </c>
      <c r="J11" s="26">
        <f>Manufacturing!J11</f>
        <v>132.92493418445238</v>
      </c>
      <c r="K11" s="26">
        <f>Manufacturing!K11</f>
        <v>66.853313907315908</v>
      </c>
      <c r="L11" s="26"/>
      <c r="M11" s="5">
        <v>1984</v>
      </c>
      <c r="N11" s="26">
        <f t="shared" si="15"/>
        <v>108.82283299498231</v>
      </c>
      <c r="O11" s="26">
        <f t="shared" si="16"/>
        <v>134.0135216850114</v>
      </c>
      <c r="P11" s="26">
        <f t="shared" si="17"/>
        <v>68.80238413477494</v>
      </c>
      <c r="R11" s="5">
        <v>1984</v>
      </c>
      <c r="S11" s="28">
        <f t="shared" si="11"/>
        <v>36859.046586834455</v>
      </c>
      <c r="T11" s="28">
        <f t="shared" si="12"/>
        <v>1782.743182068959</v>
      </c>
      <c r="U11" s="28">
        <f t="shared" si="13"/>
        <v>0</v>
      </c>
      <c r="V11" s="28"/>
      <c r="W11" s="28"/>
      <c r="X11" s="5">
        <v>1984</v>
      </c>
      <c r="Y11" s="24">
        <f t="shared" si="0"/>
        <v>141060.10785408627</v>
      </c>
      <c r="Z11" s="24">
        <f t="shared" si="1"/>
        <v>2832.358956088985</v>
      </c>
      <c r="AA11" s="24">
        <f t="shared" si="2"/>
        <v>100000</v>
      </c>
      <c r="AC11" s="5">
        <v>1984</v>
      </c>
      <c r="AD11" s="24">
        <f t="shared" si="3"/>
        <v>24526.11691213381</v>
      </c>
      <c r="AE11" s="24">
        <f t="shared" si="4"/>
        <v>1293.9915767030034</v>
      </c>
      <c r="AF11" s="24">
        <f t="shared" si="5"/>
        <v>0</v>
      </c>
      <c r="AH11" s="5">
        <v>1984</v>
      </c>
      <c r="AI11" s="24">
        <f t="shared" si="6"/>
        <v>26533.190720662431</v>
      </c>
      <c r="AJ11" s="24">
        <f t="shared" si="7"/>
        <v>1720.0374516848249</v>
      </c>
      <c r="AK11" s="24">
        <f t="shared" si="8"/>
        <v>0</v>
      </c>
      <c r="AL11" s="24">
        <f t="shared" si="14"/>
        <v>28253.228172347255</v>
      </c>
      <c r="AM11" s="24"/>
      <c r="AN11" s="5">
        <v>1984</v>
      </c>
      <c r="AO11" s="24">
        <f t="shared" si="18"/>
        <v>145932.54896364338</v>
      </c>
      <c r="AP11" s="24">
        <f t="shared" si="19"/>
        <v>3440.0749033696497</v>
      </c>
      <c r="AQ11" s="24">
        <f t="shared" si="20"/>
        <v>66853.313907315911</v>
      </c>
      <c r="AR11" s="24">
        <f t="shared" si="10"/>
        <v>216225.93777432892</v>
      </c>
      <c r="AS11" s="24"/>
      <c r="AT11" s="5">
        <v>1984</v>
      </c>
      <c r="AU11" s="24">
        <f t="shared" si="21"/>
        <v>147156.70147280287</v>
      </c>
      <c r="AV11" s="24">
        <f t="shared" si="22"/>
        <v>3234.9789417575084</v>
      </c>
      <c r="AW11" s="24">
        <f t="shared" si="23"/>
        <v>100000</v>
      </c>
      <c r="AX11" s="24">
        <f t="shared" si="24"/>
        <v>250391.68041456037</v>
      </c>
      <c r="AY11" s="24"/>
      <c r="AZ11" s="24"/>
      <c r="BA11" s="24"/>
      <c r="BB11" s="24"/>
      <c r="BC11" s="24"/>
      <c r="BD11" s="5">
        <v>1984</v>
      </c>
      <c r="BE11" s="24"/>
      <c r="BF11" s="24"/>
      <c r="BG11" s="24"/>
      <c r="BH11" s="24"/>
      <c r="BI11" s="24"/>
      <c r="BJ11" s="123">
        <v>1984</v>
      </c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78">
        <v>1984</v>
      </c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54">
        <v>1984</v>
      </c>
      <c r="CM11" s="62"/>
      <c r="CN11" s="73"/>
      <c r="CO11" s="73"/>
      <c r="CP11" s="73"/>
      <c r="CQ11" s="73"/>
      <c r="CR11" s="62"/>
      <c r="CS11" s="62"/>
      <c r="CT11" s="62"/>
      <c r="CU11" s="62"/>
      <c r="CV11" s="62"/>
      <c r="CW11" s="62"/>
      <c r="CX11" s="62"/>
      <c r="CY11" s="62"/>
      <c r="CZ11" s="24"/>
      <c r="DA11" s="24"/>
      <c r="DB11" s="24"/>
      <c r="DC11" s="24"/>
    </row>
    <row r="12" spans="1:125" x14ac:dyDescent="0.2">
      <c r="B12" s="5">
        <v>1985</v>
      </c>
      <c r="C12" s="24">
        <v>45623.989548697602</v>
      </c>
      <c r="D12" s="24">
        <v>3080.6043715163523</v>
      </c>
      <c r="E12" s="24">
        <v>0</v>
      </c>
      <c r="F12" s="24">
        <v>96325</v>
      </c>
      <c r="G12" s="28"/>
      <c r="H12" s="5">
        <v>1985</v>
      </c>
      <c r="I12" s="26">
        <f>Manufacturing!I12</f>
        <v>107.86838447107215</v>
      </c>
      <c r="J12" s="26">
        <f>Manufacturing!J12</f>
        <v>130.70195619483925</v>
      </c>
      <c r="K12" s="26">
        <f>Manufacturing!K12</f>
        <v>64.927081201784731</v>
      </c>
      <c r="L12" s="26"/>
      <c r="M12" s="5">
        <v>1985</v>
      </c>
      <c r="N12" s="26">
        <f t="shared" si="15"/>
        <v>108.0258994872773</v>
      </c>
      <c r="O12" s="26">
        <f t="shared" si="16"/>
        <v>131.81344518964582</v>
      </c>
      <c r="P12" s="26">
        <f t="shared" si="17"/>
        <v>65.890197554550326</v>
      </c>
      <c r="R12" s="5">
        <v>1985</v>
      </c>
      <c r="S12" s="28">
        <f t="shared" si="11"/>
        <v>42295.979282912987</v>
      </c>
      <c r="T12" s="28">
        <f t="shared" si="12"/>
        <v>2356.9688329102373</v>
      </c>
      <c r="U12" s="28">
        <f t="shared" si="13"/>
        <v>0</v>
      </c>
      <c r="V12" s="28"/>
      <c r="W12" s="28"/>
      <c r="X12" s="5">
        <v>1985</v>
      </c>
      <c r="Y12" s="24">
        <f t="shared" si="0"/>
        <v>156321.40422107544</v>
      </c>
      <c r="Z12" s="24">
        <f t="shared" si="1"/>
        <v>3584.9904399815805</v>
      </c>
      <c r="AA12" s="24">
        <f t="shared" si="2"/>
        <v>100000</v>
      </c>
      <c r="AC12" s="5">
        <v>1985</v>
      </c>
      <c r="AD12" s="24">
        <f t="shared" si="3"/>
        <v>27034.68291592379</v>
      </c>
      <c r="AE12" s="24">
        <f t="shared" si="4"/>
        <v>1604.3373490176416</v>
      </c>
      <c r="AF12" s="24">
        <f t="shared" si="5"/>
        <v>0</v>
      </c>
      <c r="AH12" s="5">
        <v>1985</v>
      </c>
      <c r="AI12" s="24">
        <f t="shared" si="6"/>
        <v>29161.875708283929</v>
      </c>
      <c r="AJ12" s="24">
        <f t="shared" si="7"/>
        <v>2096.9002991304833</v>
      </c>
      <c r="AK12" s="24">
        <f t="shared" si="8"/>
        <v>0</v>
      </c>
      <c r="AL12" s="24">
        <f t="shared" si="14"/>
        <v>31258.776007414413</v>
      </c>
      <c r="AM12" s="24"/>
      <c r="AN12" s="5">
        <v>1985</v>
      </c>
      <c r="AO12" s="24">
        <f t="shared" si="18"/>
        <v>160390.31639556162</v>
      </c>
      <c r="AP12" s="24">
        <f t="shared" si="19"/>
        <v>4193.8005982609657</v>
      </c>
      <c r="AQ12" s="24">
        <f t="shared" si="20"/>
        <v>64927.081201784735</v>
      </c>
      <c r="AR12" s="24">
        <f t="shared" si="10"/>
        <v>229511.19819560734</v>
      </c>
      <c r="AS12" s="24"/>
      <c r="AT12" s="5">
        <v>1985</v>
      </c>
      <c r="AU12" s="24">
        <f t="shared" si="21"/>
        <v>162208.09749554275</v>
      </c>
      <c r="AV12" s="24">
        <f t="shared" si="22"/>
        <v>4010.8433725441037</v>
      </c>
      <c r="AW12" s="24">
        <f t="shared" si="23"/>
        <v>100000</v>
      </c>
      <c r="AX12" s="24">
        <f t="shared" si="24"/>
        <v>266218.94086808688</v>
      </c>
      <c r="AY12" s="24"/>
      <c r="AZ12" s="24"/>
      <c r="BA12" s="24"/>
      <c r="BB12" s="24"/>
      <c r="BC12" s="24"/>
      <c r="BD12" s="5">
        <v>1985</v>
      </c>
      <c r="BE12" s="24"/>
      <c r="BF12" s="24"/>
      <c r="BG12" s="24"/>
      <c r="BH12" s="24"/>
      <c r="BI12" s="24"/>
      <c r="BJ12" s="123">
        <v>1985</v>
      </c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78">
        <v>1985</v>
      </c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54">
        <v>1985</v>
      </c>
      <c r="CM12" s="62"/>
      <c r="CN12" s="73"/>
      <c r="CO12" s="73"/>
      <c r="CP12" s="73"/>
      <c r="CQ12" s="73"/>
      <c r="CR12" s="62"/>
      <c r="CS12" s="62"/>
      <c r="CT12" s="62"/>
      <c r="CU12" s="62"/>
      <c r="CV12" s="62"/>
      <c r="CW12" s="62"/>
      <c r="CX12" s="62"/>
      <c r="CY12" s="62"/>
      <c r="CZ12" s="24"/>
      <c r="DA12" s="24"/>
      <c r="DB12" s="24"/>
      <c r="DC12" s="24"/>
    </row>
    <row r="13" spans="1:125" x14ac:dyDescent="0.2">
      <c r="B13" s="5">
        <v>1986</v>
      </c>
      <c r="C13" s="24">
        <v>48867.959516334908</v>
      </c>
      <c r="D13" s="24">
        <v>3007.2590471590715</v>
      </c>
      <c r="E13" s="24">
        <v>0</v>
      </c>
      <c r="F13" s="24">
        <v>103529</v>
      </c>
      <c r="G13" s="28"/>
      <c r="H13" s="5">
        <v>1986</v>
      </c>
      <c r="I13" s="26">
        <f>Manufacturing!I13</f>
        <v>108.70032137347734</v>
      </c>
      <c r="J13" s="26">
        <f>Manufacturing!J13</f>
        <v>126.00499529522384</v>
      </c>
      <c r="K13" s="26">
        <f>Manufacturing!K13</f>
        <v>61.084145234510373</v>
      </c>
      <c r="L13" s="26"/>
      <c r="M13" s="5">
        <v>1986</v>
      </c>
      <c r="N13" s="26">
        <f t="shared" si="15"/>
        <v>108.28435292227473</v>
      </c>
      <c r="O13" s="26">
        <f t="shared" si="16"/>
        <v>128.35347574503155</v>
      </c>
      <c r="P13" s="26">
        <f t="shared" si="17"/>
        <v>63.005613218147552</v>
      </c>
      <c r="R13" s="5">
        <v>1986</v>
      </c>
      <c r="S13" s="28">
        <f t="shared" si="11"/>
        <v>44956.591571088575</v>
      </c>
      <c r="T13" s="28">
        <f t="shared" si="12"/>
        <v>2386.618911506805</v>
      </c>
      <c r="U13" s="28">
        <f t="shared" si="13"/>
        <v>0</v>
      </c>
      <c r="V13" s="28"/>
      <c r="W13" s="28"/>
      <c r="X13" s="5">
        <v>1986</v>
      </c>
      <c r="Y13" s="24">
        <f t="shared" si="0"/>
        <v>171478.04579106072</v>
      </c>
      <c r="Z13" s="24">
        <f t="shared" si="1"/>
        <v>4060.2893931943918</v>
      </c>
      <c r="AA13" s="24">
        <f t="shared" si="2"/>
        <v>100000</v>
      </c>
      <c r="AC13" s="5">
        <v>1986</v>
      </c>
      <c r="AD13" s="24">
        <f t="shared" si="3"/>
        <v>29799.950001103287</v>
      </c>
      <c r="AE13" s="24">
        <f t="shared" si="4"/>
        <v>1911.3199582939933</v>
      </c>
      <c r="AF13" s="24">
        <f t="shared" si="5"/>
        <v>0</v>
      </c>
      <c r="AH13" s="5">
        <v>1986</v>
      </c>
      <c r="AI13" s="24">
        <f t="shared" si="6"/>
        <v>32392.641420334839</v>
      </c>
      <c r="AJ13" s="24">
        <f t="shared" si="7"/>
        <v>2408.3586235250204</v>
      </c>
      <c r="AK13" s="24">
        <f t="shared" si="8"/>
        <v>0</v>
      </c>
      <c r="AL13" s="24">
        <f t="shared" si="14"/>
        <v>34801.000043859858</v>
      </c>
      <c r="AM13" s="24"/>
      <c r="AN13" s="5">
        <v>1986</v>
      </c>
      <c r="AO13" s="24">
        <f t="shared" si="18"/>
        <v>178159.5278118416</v>
      </c>
      <c r="AP13" s="24">
        <f t="shared" si="19"/>
        <v>4816.71724705004</v>
      </c>
      <c r="AQ13" s="24">
        <f t="shared" si="20"/>
        <v>61084.145234510375</v>
      </c>
      <c r="AR13" s="24">
        <f t="shared" si="10"/>
        <v>244060.39029340202</v>
      </c>
      <c r="AS13" s="24"/>
      <c r="AT13" s="5">
        <v>1986</v>
      </c>
      <c r="AU13" s="24">
        <f t="shared" si="21"/>
        <v>178799.70000661974</v>
      </c>
      <c r="AV13" s="24">
        <f t="shared" si="22"/>
        <v>4778.2998957349828</v>
      </c>
      <c r="AW13" s="24">
        <f t="shared" si="23"/>
        <v>100000</v>
      </c>
      <c r="AX13" s="24">
        <f t="shared" si="24"/>
        <v>283577.99990235473</v>
      </c>
      <c r="AY13" s="24"/>
      <c r="AZ13" s="24"/>
      <c r="BA13" s="24"/>
      <c r="BB13" s="24"/>
      <c r="BC13" s="24"/>
      <c r="BD13" s="5">
        <v>1986</v>
      </c>
      <c r="BE13" s="24"/>
      <c r="BF13" s="24"/>
      <c r="BG13" s="24"/>
      <c r="BH13" s="24"/>
      <c r="BI13" s="24"/>
      <c r="BJ13" s="123">
        <v>1986</v>
      </c>
      <c r="BK13" s="132"/>
      <c r="BL13" s="132"/>
      <c r="BM13" s="132"/>
      <c r="BN13" s="132"/>
      <c r="BO13" s="132"/>
      <c r="BP13" s="132"/>
      <c r="BQ13" s="132"/>
      <c r="BR13" s="132"/>
      <c r="BS13" s="132"/>
      <c r="BT13" s="132"/>
      <c r="BU13" s="132"/>
      <c r="BV13" s="132"/>
      <c r="BW13" s="132"/>
      <c r="BX13" s="78">
        <v>1986</v>
      </c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54">
        <v>1986</v>
      </c>
      <c r="CM13" s="62"/>
      <c r="CN13" s="73"/>
      <c r="CO13" s="73"/>
      <c r="CP13" s="73"/>
      <c r="CQ13" s="73"/>
      <c r="CR13" s="62"/>
      <c r="CS13" s="62"/>
      <c r="CT13" s="62"/>
      <c r="CU13" s="62"/>
      <c r="CV13" s="62"/>
      <c r="CW13" s="62"/>
      <c r="CX13" s="62"/>
      <c r="CY13" s="62"/>
      <c r="CZ13" s="24"/>
      <c r="DA13" s="24"/>
      <c r="DB13" s="24"/>
      <c r="DC13" s="24"/>
    </row>
    <row r="14" spans="1:125" x14ac:dyDescent="0.2">
      <c r="B14" s="5">
        <v>1987</v>
      </c>
      <c r="C14" s="24">
        <v>51948.110772682579</v>
      </c>
      <c r="D14" s="24">
        <v>3533.2700967860387</v>
      </c>
      <c r="E14" s="24">
        <v>0</v>
      </c>
      <c r="F14" s="24">
        <v>111349</v>
      </c>
      <c r="G14" s="28"/>
      <c r="H14" s="5">
        <v>1987</v>
      </c>
      <c r="I14" s="26">
        <f>Manufacturing!I14</f>
        <v>109.92216070349912</v>
      </c>
      <c r="J14" s="26">
        <f>Manufacturing!J14</f>
        <v>125.42233902013204</v>
      </c>
      <c r="K14" s="26">
        <f>Manufacturing!K14</f>
        <v>57.503143149354365</v>
      </c>
      <c r="L14" s="26"/>
      <c r="M14" s="5">
        <v>1987</v>
      </c>
      <c r="N14" s="26">
        <f t="shared" si="15"/>
        <v>109.31124103848822</v>
      </c>
      <c r="O14" s="26">
        <f t="shared" si="16"/>
        <v>125.71366715767795</v>
      </c>
      <c r="P14" s="26">
        <f t="shared" si="17"/>
        <v>59.293644191932373</v>
      </c>
      <c r="R14" s="5">
        <v>1987</v>
      </c>
      <c r="S14" s="28">
        <f t="shared" si="11"/>
        <v>47258.997130529409</v>
      </c>
      <c r="T14" s="28">
        <f t="shared" si="12"/>
        <v>2817.097914446404</v>
      </c>
      <c r="U14" s="28">
        <f t="shared" si="13"/>
        <v>0</v>
      </c>
      <c r="V14" s="28"/>
      <c r="W14" s="28"/>
      <c r="X14" s="5">
        <v>1987</v>
      </c>
      <c r="Y14" s="24">
        <f t="shared" si="0"/>
        <v>186219.11886220257</v>
      </c>
      <c r="Z14" s="24">
        <f t="shared" si="1"/>
        <v>4689.8519674737581</v>
      </c>
      <c r="AA14" s="24">
        <f t="shared" si="2"/>
        <v>100000</v>
      </c>
      <c r="AC14" s="5">
        <v>1987</v>
      </c>
      <c r="AD14" s="24">
        <f t="shared" si="3"/>
        <v>32517.924059387573</v>
      </c>
      <c r="AE14" s="24">
        <f t="shared" si="4"/>
        <v>2187.5353401670377</v>
      </c>
      <c r="AF14" s="24">
        <f t="shared" si="5"/>
        <v>0</v>
      </c>
      <c r="AH14" s="5">
        <v>1987</v>
      </c>
      <c r="AI14" s="24">
        <f t="shared" si="6"/>
        <v>35744.404742001811</v>
      </c>
      <c r="AJ14" s="24">
        <f t="shared" si="7"/>
        <v>2743.6579905295007</v>
      </c>
      <c r="AK14" s="24">
        <f t="shared" si="8"/>
        <v>0</v>
      </c>
      <c r="AL14" s="24">
        <f t="shared" si="14"/>
        <v>38488.062732531311</v>
      </c>
      <c r="AM14" s="24"/>
      <c r="AN14" s="5">
        <v>1987</v>
      </c>
      <c r="AO14" s="24">
        <f t="shared" si="18"/>
        <v>196594.22608100995</v>
      </c>
      <c r="AP14" s="24">
        <f t="shared" si="19"/>
        <v>5487.3159810589996</v>
      </c>
      <c r="AQ14" s="24">
        <f t="shared" si="20"/>
        <v>57503.143149354364</v>
      </c>
      <c r="AR14" s="24">
        <f t="shared" si="10"/>
        <v>259584.68521142332</v>
      </c>
      <c r="AS14" s="24"/>
      <c r="AT14" s="5">
        <v>1987</v>
      </c>
      <c r="AU14" s="24">
        <f t="shared" si="21"/>
        <v>195107.54435632544</v>
      </c>
      <c r="AV14" s="24">
        <f t="shared" si="22"/>
        <v>5468.8383504175936</v>
      </c>
      <c r="AW14" s="24">
        <f t="shared" si="23"/>
        <v>100000</v>
      </c>
      <c r="AX14" s="24">
        <f t="shared" si="24"/>
        <v>300576.38270674302</v>
      </c>
      <c r="AY14" s="24"/>
      <c r="AZ14" s="24">
        <f>AL14+BA14</f>
        <v>42065.282069651163</v>
      </c>
      <c r="BA14" s="24">
        <f>BO14-BB14-AL14</f>
        <v>3577.2193371198518</v>
      </c>
      <c r="BB14" s="24">
        <v>-837.5</v>
      </c>
      <c r="BC14" s="24"/>
      <c r="BD14" s="5">
        <v>1987</v>
      </c>
      <c r="BE14" s="29">
        <v>3.6645629999999998E-2</v>
      </c>
      <c r="BF14" s="29">
        <f t="shared" ref="BF14:BF32" si="25">(I14/I13)/(1+$BE14)-1</f>
        <v>-2.4507112440386725E-2</v>
      </c>
      <c r="BG14" s="29">
        <f t="shared" ref="BG14:BH29" si="26">(J14/J13)/(1+$BE14)-1</f>
        <v>-3.9810810594194224E-2</v>
      </c>
      <c r="BH14" s="29">
        <f t="shared" si="26"/>
        <v>-9.1901910965087041E-2</v>
      </c>
      <c r="BI14" s="26"/>
      <c r="BJ14" s="123">
        <v>1987</v>
      </c>
      <c r="BK14" s="136">
        <f>AVERAGE(Manufacturing!BK14,'Services market producers'!BK14)</f>
        <v>-6.4640463901658295E-3</v>
      </c>
      <c r="BL14" s="134">
        <f t="shared" ref="BL14:BL32" si="27">(1+$BE14)*($BK14+DC$5*(1+BF$34)-BF$34)*N14/100*AU14</f>
        <v>41843.611734183774</v>
      </c>
      <c r="BM14" s="134">
        <f t="shared" ref="BM14:BM32" si="28">(1+$BE14)*($BK14+DD$5*(1+BG$34)-BG$34)*O14/100*AV14</f>
        <v>2987.3330720869076</v>
      </c>
      <c r="BN14" s="134">
        <f t="shared" ref="BN14:BN32" si="29">(1+$BE14)*($BK14+DE$5*(1+BH$34)-BH$34)*P14/100*AW14</f>
        <v>-3603.1627366195189</v>
      </c>
      <c r="BO14" s="135">
        <f>BL14+BM14+BN14</f>
        <v>41227.782069651163</v>
      </c>
      <c r="BP14" s="136">
        <f t="shared" ref="BP14:BP32" si="30">BL14/$BO14</f>
        <v>1.014937249437581</v>
      </c>
      <c r="BQ14" s="136">
        <f t="shared" ref="BQ14:BR29" si="31">BM14/$BO14</f>
        <v>7.245922341978131E-2</v>
      </c>
      <c r="BR14" s="136">
        <f t="shared" si="31"/>
        <v>-8.7396472857362378E-2</v>
      </c>
      <c r="BS14" s="136">
        <f t="shared" ref="BS14:BS32" si="32">+SUM(BP14:BR14)</f>
        <v>1</v>
      </c>
      <c r="BT14" s="143"/>
      <c r="BU14" s="143"/>
      <c r="BV14" s="143"/>
      <c r="BW14" s="143"/>
      <c r="BX14" s="78">
        <v>1987</v>
      </c>
      <c r="BY14" s="86">
        <f>AVERAGE(Manufacturing!BY14,'Services market producers'!BY14)</f>
        <v>2.7985819437211137E-2</v>
      </c>
      <c r="BZ14" s="87">
        <f t="shared" ref="BZ14:BZ32" si="33">(1+$BE14)*($BY14+DC$5)*N14/100*AU14</f>
        <v>43035.728996475824</v>
      </c>
      <c r="CA14" s="87">
        <f t="shared" ref="CA14:CA32" si="34">(1+$BE14)*($BY14+DD$5)*O14/100*AV14</f>
        <v>3050.2629718634776</v>
      </c>
      <c r="CB14" s="87">
        <f t="shared" ref="CB14:CB32" si="35">(1+$BE14)*($BY14+DE$5)*P14/100*AW14</f>
        <v>1720.1902903514824</v>
      </c>
      <c r="CC14" s="88">
        <f>BZ14+CA14+CB14</f>
        <v>47806.182258690787</v>
      </c>
      <c r="CD14" s="86">
        <f t="shared" ref="CD14:CF32" si="36">BZ14/$CC14</f>
        <v>0.90021262864286278</v>
      </c>
      <c r="CE14" s="86">
        <f t="shared" si="36"/>
        <v>6.3804780631880803E-2</v>
      </c>
      <c r="CF14" s="86">
        <f t="shared" si="36"/>
        <v>3.5982590725256364E-2</v>
      </c>
      <c r="CG14" s="86">
        <f t="shared" ref="CG14:CG32" si="37">CD14+CE14+CF14</f>
        <v>0.99999999999999989</v>
      </c>
      <c r="CH14" s="89"/>
      <c r="CI14" s="89"/>
      <c r="CJ14" s="89"/>
      <c r="CK14" s="89"/>
      <c r="CL14" s="54">
        <v>1987</v>
      </c>
      <c r="CM14" s="63">
        <v>0.02</v>
      </c>
      <c r="CN14" s="74">
        <f t="shared" ref="CN14:CN32" si="38">(1+$BE$34)*($CM14+DC$5*(1+BF14)-BF14)*N14/100*AU14</f>
        <v>45532.165398987549</v>
      </c>
      <c r="CO14" s="74">
        <f t="shared" ref="CO14:CO32" si="39">(1+$BE$34)*($CM14+DD$5*(1+BG14)-BG14)*O14/100*AV14</f>
        <v>3146.0914708172995</v>
      </c>
      <c r="CP14" s="74">
        <f t="shared" ref="CP14:CP32" si="40">(1+$BE$34)*($CM14+DE$5*(1+BH14)-BH14)*P14/100*AW14</f>
        <v>6840.1793005232084</v>
      </c>
      <c r="CQ14" s="75">
        <f>CN14+CO14+CP14</f>
        <v>55518.436170328059</v>
      </c>
      <c r="CR14" s="63">
        <f t="shared" ref="CR14:CR32" si="41">+CN14/$CQ14</f>
        <v>0.82012694412531573</v>
      </c>
      <c r="CS14" s="63">
        <f t="shared" ref="CS14:CS32" si="42">+CO14/$CQ14</f>
        <v>5.6667508810320823E-2</v>
      </c>
      <c r="CT14" s="63">
        <f t="shared" ref="CT14:CT32" si="43">+CP14/$CQ14</f>
        <v>0.12320554706436339</v>
      </c>
      <c r="CU14" s="63">
        <f>CR14+CS14+CT14</f>
        <v>0.99999999999999989</v>
      </c>
      <c r="CV14" s="63"/>
      <c r="CW14" s="64"/>
      <c r="CX14" s="64"/>
      <c r="CY14" s="64"/>
      <c r="CZ14" s="26"/>
      <c r="DA14" s="26"/>
      <c r="DB14" s="26"/>
      <c r="DC14" s="26"/>
    </row>
    <row r="15" spans="1:125" x14ac:dyDescent="0.2">
      <c r="B15" s="5">
        <v>1988</v>
      </c>
      <c r="C15" s="24">
        <v>51974.413448880405</v>
      </c>
      <c r="D15" s="24">
        <v>4288.9382547989653</v>
      </c>
      <c r="E15" s="24">
        <v>0</v>
      </c>
      <c r="F15" s="24">
        <v>115271</v>
      </c>
      <c r="G15" s="28"/>
      <c r="H15" s="5">
        <v>1988</v>
      </c>
      <c r="I15" s="26">
        <f>Manufacturing!I15</f>
        <v>111.38177005678141</v>
      </c>
      <c r="J15" s="26">
        <f>Manufacturing!J15</f>
        <v>124.15025208557284</v>
      </c>
      <c r="K15" s="26">
        <f>Manufacturing!K15</f>
        <v>55.456843189130907</v>
      </c>
      <c r="L15" s="26"/>
      <c r="M15" s="5">
        <v>1988</v>
      </c>
      <c r="N15" s="26">
        <f t="shared" si="15"/>
        <v>110.65196538014027</v>
      </c>
      <c r="O15" s="26">
        <f t="shared" si="16"/>
        <v>124.78629555285244</v>
      </c>
      <c r="P15" s="26">
        <f t="shared" si="17"/>
        <v>56.479993169242633</v>
      </c>
      <c r="R15" s="5">
        <v>1988</v>
      </c>
      <c r="S15" s="28">
        <f t="shared" si="11"/>
        <v>46663.303539155757</v>
      </c>
      <c r="T15" s="28">
        <f t="shared" si="12"/>
        <v>3454.6351559904488</v>
      </c>
      <c r="U15" s="28">
        <f t="shared" si="13"/>
        <v>0</v>
      </c>
      <c r="V15" s="28"/>
      <c r="W15" s="28"/>
      <c r="X15" s="5">
        <v>1988</v>
      </c>
      <c r="Y15" s="24">
        <f t="shared" si="0"/>
        <v>197957.29396272823</v>
      </c>
      <c r="Z15" s="24">
        <f t="shared" si="1"/>
        <v>5577.6193052766139</v>
      </c>
      <c r="AA15" s="24">
        <f t="shared" si="2"/>
        <v>100000</v>
      </c>
      <c r="AC15" s="5">
        <v>1988</v>
      </c>
      <c r="AD15" s="24">
        <f t="shared" si="3"/>
        <v>34925.128438630069</v>
      </c>
      <c r="AE15" s="24">
        <f t="shared" si="4"/>
        <v>2566.867818187593</v>
      </c>
      <c r="AF15" s="24">
        <f t="shared" si="5"/>
        <v>0</v>
      </c>
      <c r="AH15" s="5">
        <v>1988</v>
      </c>
      <c r="AI15" s="24">
        <f t="shared" si="6"/>
        <v>38900.226249550513</v>
      </c>
      <c r="AJ15" s="24">
        <f t="shared" si="7"/>
        <v>3186.7728669833405</v>
      </c>
      <c r="AK15" s="24">
        <f t="shared" si="8"/>
        <v>0</v>
      </c>
      <c r="AL15" s="24">
        <f t="shared" si="14"/>
        <v>42086.999116533851</v>
      </c>
      <c r="AM15" s="24"/>
      <c r="AN15" s="5">
        <v>1988</v>
      </c>
      <c r="AO15" s="24">
        <f t="shared" si="18"/>
        <v>213951.24437252787</v>
      </c>
      <c r="AP15" s="24">
        <f t="shared" si="19"/>
        <v>6373.5457339666809</v>
      </c>
      <c r="AQ15" s="24">
        <f t="shared" si="20"/>
        <v>55456.843189130908</v>
      </c>
      <c r="AR15" s="24">
        <f t="shared" si="10"/>
        <v>275781.63329562545</v>
      </c>
      <c r="AS15" s="24"/>
      <c r="AT15" s="5">
        <v>1988</v>
      </c>
      <c r="AU15" s="24">
        <f t="shared" si="21"/>
        <v>209550.77063178044</v>
      </c>
      <c r="AV15" s="24">
        <f t="shared" si="22"/>
        <v>6417.1695454689825</v>
      </c>
      <c r="AW15" s="24">
        <f t="shared" si="23"/>
        <v>100000</v>
      </c>
      <c r="AX15" s="24">
        <f t="shared" si="24"/>
        <v>315967.94017724943</v>
      </c>
      <c r="AY15" s="24"/>
      <c r="AZ15" s="24">
        <f t="shared" ref="AZ15:AZ32" si="44">AL15+BA15</f>
        <v>48067.306898027266</v>
      </c>
      <c r="BA15" s="24">
        <f t="shared" ref="BA15:BA32" si="45">BO15-BB15-AL15</f>
        <v>5980.307781493415</v>
      </c>
      <c r="BB15" s="24">
        <v>-962.5</v>
      </c>
      <c r="BC15" s="24"/>
      <c r="BD15" s="5">
        <v>1988</v>
      </c>
      <c r="BE15" s="29">
        <v>4.0777409999999993E-2</v>
      </c>
      <c r="BF15" s="29">
        <f t="shared" si="25"/>
        <v>-2.6421439859468099E-2</v>
      </c>
      <c r="BG15" s="29">
        <f t="shared" si="26"/>
        <v>-4.8924810094188476E-2</v>
      </c>
      <c r="BH15" s="29">
        <f t="shared" si="26"/>
        <v>-7.337139470350762E-2</v>
      </c>
      <c r="BI15" s="26"/>
      <c r="BJ15" s="123">
        <v>1988</v>
      </c>
      <c r="BK15" s="136">
        <f>AVERAGE(Manufacturing!BK15,'Services market producers'!BK15)</f>
        <v>-1.9783050700824655E-3</v>
      </c>
      <c r="BL15" s="134">
        <f t="shared" si="27"/>
        <v>46756.232532643</v>
      </c>
      <c r="BM15" s="134">
        <f t="shared" si="28"/>
        <v>3530.7507808864939</v>
      </c>
      <c r="BN15" s="134">
        <f t="shared" si="29"/>
        <v>-3182.1764155022229</v>
      </c>
      <c r="BO15" s="135">
        <f t="shared" ref="BO15:BO32" si="46">BL15+BM15+BN15</f>
        <v>47104.806898027266</v>
      </c>
      <c r="BP15" s="136">
        <f t="shared" si="30"/>
        <v>0.99260002559528882</v>
      </c>
      <c r="BQ15" s="136">
        <f t="shared" si="31"/>
        <v>7.4955211864680432E-2</v>
      </c>
      <c r="BR15" s="136">
        <f t="shared" si="31"/>
        <v>-6.7555237459969109E-2</v>
      </c>
      <c r="BS15" s="136">
        <f t="shared" si="32"/>
        <v>1.0000000000000002</v>
      </c>
      <c r="BT15" s="143"/>
      <c r="BU15" s="144">
        <f>BP14*($AU15/$AU14)+BQ14*($AV15/$AV14)+BR14*($AW15/$AW14)</f>
        <v>1.0876976483342682</v>
      </c>
      <c r="BV15" s="144">
        <f>1/(BP15*$AU14/$AU15+BQ15*$AV14/$AV15+BR15*$AW14/$AW15)</f>
        <v>1.0863561599066316</v>
      </c>
      <c r="BW15" s="144">
        <f>(BU15*BV15)^0.5</f>
        <v>1.0870266971808418</v>
      </c>
      <c r="BX15" s="78">
        <v>1988</v>
      </c>
      <c r="BY15" s="86">
        <f>AVERAGE(Manufacturing!BY15,'Services market producers'!BY15)</f>
        <v>2.9547289189122042E-2</v>
      </c>
      <c r="BZ15" s="87">
        <f t="shared" si="33"/>
        <v>47351.762147820387</v>
      </c>
      <c r="CA15" s="87">
        <f t="shared" si="34"/>
        <v>3579.9688352899479</v>
      </c>
      <c r="CB15" s="87">
        <f t="shared" si="35"/>
        <v>1736.8812849020337</v>
      </c>
      <c r="CC15" s="88">
        <f t="shared" ref="CC15:CC32" si="47">BZ15+CA15+CB15</f>
        <v>52668.612268012366</v>
      </c>
      <c r="CD15" s="86">
        <f t="shared" si="36"/>
        <v>0.89905087885861956</v>
      </c>
      <c r="CE15" s="86">
        <f t="shared" si="36"/>
        <v>6.7971580816914706E-2</v>
      </c>
      <c r="CF15" s="86">
        <f t="shared" si="36"/>
        <v>3.2977540324465836E-2</v>
      </c>
      <c r="CG15" s="86">
        <f t="shared" si="37"/>
        <v>1</v>
      </c>
      <c r="CH15" s="89"/>
      <c r="CI15" s="90">
        <f>CD14*($AU15/$AU14)+CE14*($AV15/$AV14)+CF14*($AW15/$AW14)</f>
        <v>1.0777041936044722</v>
      </c>
      <c r="CJ15" s="90">
        <f>1/(CD15*$AU14/$AU15+CE15*$AV14/$AV15+CF15*$AW14/$AW15)</f>
        <v>1.0775997721039914</v>
      </c>
      <c r="CK15" s="90">
        <f>(CI15*CJ15)^0.5</f>
        <v>1.0776519815894625</v>
      </c>
      <c r="CL15" s="54">
        <v>1988</v>
      </c>
      <c r="CM15" s="63">
        <f>CM14</f>
        <v>0.02</v>
      </c>
      <c r="CN15" s="74">
        <f t="shared" si="38"/>
        <v>49883.911110783549</v>
      </c>
      <c r="CO15" s="74">
        <f t="shared" si="39"/>
        <v>3709.5541438558175</v>
      </c>
      <c r="CP15" s="74">
        <f t="shared" si="40"/>
        <v>5436.6368116827307</v>
      </c>
      <c r="CQ15" s="75">
        <f t="shared" ref="CQ15:CQ32" si="48">CN15+CO15+CP15</f>
        <v>59030.102066322092</v>
      </c>
      <c r="CR15" s="63">
        <f t="shared" si="41"/>
        <v>0.84505886597887769</v>
      </c>
      <c r="CS15" s="63">
        <f t="shared" si="42"/>
        <v>6.2841736910568477E-2</v>
      </c>
      <c r="CT15" s="63">
        <f t="shared" si="43"/>
        <v>9.2099397110553968E-2</v>
      </c>
      <c r="CU15" s="63">
        <f t="shared" ref="CU15:CU32" si="49">CR15+CS15+CT15</f>
        <v>1.0000000000000002</v>
      </c>
      <c r="CV15" s="63"/>
      <c r="CW15" s="65">
        <f>CR14*($AU15/$AU14)+CS14*($AV15/$AV14)+CT14*($AW15/$AW14)</f>
        <v>1.070538042477629</v>
      </c>
      <c r="CX15" s="65">
        <f>1/(CR15*$AU14/$AU15+CS15*$AV14/$AV15+CT15*$AW14/$AW15)</f>
        <v>1.0724231001660203</v>
      </c>
      <c r="CY15" s="65">
        <f>(CW15*CX15)^0.5</f>
        <v>1.0714801567735734</v>
      </c>
      <c r="CZ15" s="25"/>
      <c r="DA15" s="26"/>
      <c r="DB15" s="26"/>
      <c r="DC15" s="26"/>
    </row>
    <row r="16" spans="1:125" x14ac:dyDescent="0.2">
      <c r="B16" s="5">
        <v>1989</v>
      </c>
      <c r="C16" s="24">
        <v>56374.5618996837</v>
      </c>
      <c r="D16" s="24">
        <v>5596.6981445405736</v>
      </c>
      <c r="E16" s="24">
        <v>0</v>
      </c>
      <c r="F16" s="24">
        <v>122057</v>
      </c>
      <c r="G16" s="28"/>
      <c r="H16" s="5">
        <v>1989</v>
      </c>
      <c r="I16" s="26">
        <f>Manufacturing!I16</f>
        <v>112.53590300158076</v>
      </c>
      <c r="J16" s="26">
        <f>Manufacturing!J16</f>
        <v>118.13642506137738</v>
      </c>
      <c r="K16" s="26">
        <f>Manufacturing!K16</f>
        <v>52.274618079648199</v>
      </c>
      <c r="L16" s="26"/>
      <c r="M16" s="5">
        <v>1989</v>
      </c>
      <c r="N16" s="26">
        <f t="shared" si="15"/>
        <v>111.95883652918108</v>
      </c>
      <c r="O16" s="26">
        <f t="shared" si="16"/>
        <v>121.14333857347512</v>
      </c>
      <c r="P16" s="26">
        <f t="shared" si="17"/>
        <v>53.86573063438955</v>
      </c>
      <c r="R16" s="5">
        <v>1989</v>
      </c>
      <c r="S16" s="28">
        <f t="shared" si="11"/>
        <v>50094.734565636194</v>
      </c>
      <c r="T16" s="28">
        <f t="shared" si="12"/>
        <v>4737.4873089589664</v>
      </c>
      <c r="U16" s="28">
        <f t="shared" si="13"/>
        <v>0</v>
      </c>
      <c r="V16" s="28"/>
      <c r="W16" s="28"/>
      <c r="X16" s="5">
        <v>1989</v>
      </c>
      <c r="Y16" s="24">
        <f t="shared" si="0"/>
        <v>210884.58498744003</v>
      </c>
      <c r="Z16" s="24">
        <f t="shared" si="1"/>
        <v>7136.5614303331422</v>
      </c>
      <c r="AA16" s="24">
        <f t="shared" si="2"/>
        <v>100000</v>
      </c>
      <c r="AC16" s="5">
        <v>1989</v>
      </c>
      <c r="AD16" s="24">
        <f t="shared" si="3"/>
        <v>37167.443540924389</v>
      </c>
      <c r="AE16" s="24">
        <f t="shared" si="4"/>
        <v>3178.545183902439</v>
      </c>
      <c r="AF16" s="24">
        <f t="shared" si="5"/>
        <v>0</v>
      </c>
      <c r="AH16" s="5">
        <v>1989</v>
      </c>
      <c r="AI16" s="24">
        <f t="shared" si="6"/>
        <v>41826.718211381965</v>
      </c>
      <c r="AJ16" s="24">
        <f t="shared" si="7"/>
        <v>3755.0196492229243</v>
      </c>
      <c r="AK16" s="24">
        <f t="shared" si="8"/>
        <v>0</v>
      </c>
      <c r="AL16" s="24">
        <f t="shared" si="14"/>
        <v>45581.737860604888</v>
      </c>
      <c r="AM16" s="24"/>
      <c r="AN16" s="5">
        <v>1989</v>
      </c>
      <c r="AO16" s="24">
        <f t="shared" si="18"/>
        <v>230046.95016260081</v>
      </c>
      <c r="AP16" s="24">
        <f t="shared" si="19"/>
        <v>7510.0392984458485</v>
      </c>
      <c r="AQ16" s="24">
        <f t="shared" si="20"/>
        <v>52274.618079648193</v>
      </c>
      <c r="AR16" s="24">
        <f t="shared" si="10"/>
        <v>289831.60754069488</v>
      </c>
      <c r="AS16" s="24"/>
      <c r="AT16" s="5">
        <v>1989</v>
      </c>
      <c r="AU16" s="24">
        <f t="shared" si="21"/>
        <v>223004.66124554633</v>
      </c>
      <c r="AV16" s="24">
        <f t="shared" si="22"/>
        <v>7946.3629597560976</v>
      </c>
      <c r="AW16" s="24">
        <f t="shared" si="23"/>
        <v>100000</v>
      </c>
      <c r="AX16" s="24">
        <f t="shared" si="24"/>
        <v>330951.02420530247</v>
      </c>
      <c r="AY16" s="24"/>
      <c r="AZ16" s="24">
        <f t="shared" si="44"/>
        <v>49306.712885861343</v>
      </c>
      <c r="BA16" s="24">
        <f t="shared" si="45"/>
        <v>3724.9750252564554</v>
      </c>
      <c r="BB16" s="24">
        <v>-1087.5</v>
      </c>
      <c r="BC16" s="24"/>
      <c r="BD16" s="5">
        <v>1989</v>
      </c>
      <c r="BE16" s="29">
        <v>4.8270030000000005E-2</v>
      </c>
      <c r="BF16" s="29">
        <f t="shared" si="25"/>
        <v>-3.616250910117258E-2</v>
      </c>
      <c r="BG16" s="29">
        <f t="shared" si="26"/>
        <v>-9.2256705929879113E-2</v>
      </c>
      <c r="BH16" s="29">
        <f t="shared" si="26"/>
        <v>-0.10078704589309739</v>
      </c>
      <c r="BI16" s="26"/>
      <c r="BJ16" s="123">
        <v>1989</v>
      </c>
      <c r="BK16" s="136">
        <f>AVERAGE(Manufacturing!BK16,'Services market producers'!BK16)</f>
        <v>-1.3271504229881419E-2</v>
      </c>
      <c r="BL16" s="134">
        <f t="shared" si="27"/>
        <v>47752.54981636125</v>
      </c>
      <c r="BM16" s="134">
        <f t="shared" si="28"/>
        <v>4161.0757960213987</v>
      </c>
      <c r="BN16" s="134">
        <f t="shared" si="29"/>
        <v>-3694.4127265213051</v>
      </c>
      <c r="BO16" s="135">
        <f t="shared" si="46"/>
        <v>48219.212885861343</v>
      </c>
      <c r="BP16" s="136">
        <f t="shared" si="30"/>
        <v>0.99032205128265527</v>
      </c>
      <c r="BQ16" s="136">
        <f t="shared" si="31"/>
        <v>8.6294975529173215E-2</v>
      </c>
      <c r="BR16" s="136">
        <f t="shared" si="31"/>
        <v>-7.6617026811828512E-2</v>
      </c>
      <c r="BS16" s="136">
        <f t="shared" si="32"/>
        <v>1</v>
      </c>
      <c r="BT16" s="143"/>
      <c r="BU16" s="144">
        <f t="shared" ref="BU16:BU32" si="50">BP15*($AU16/$AU15)+BQ15*($AV16/$AV15)+BR15*($AW16/$AW15)</f>
        <v>1.0815900006105132</v>
      </c>
      <c r="BV16" s="144">
        <f t="shared" ref="BV16:BV32" si="51">1/(BP16*$AU15/$AU16+BQ16*$AV15/$AV16+BR16*$AW15/$AW16)</f>
        <v>1.0826644278818358</v>
      </c>
      <c r="BW16" s="144">
        <f t="shared" ref="BW16:BW32" si="52">(BU16*BV16)^0.5</f>
        <v>1.0821270808984016</v>
      </c>
      <c r="BX16" s="78">
        <v>1989</v>
      </c>
      <c r="BY16" s="86">
        <f>AVERAGE(Manufacturing!BY16,'Services market producers'!BY16)</f>
        <v>2.953863415935722E-2</v>
      </c>
      <c r="BZ16" s="87">
        <f t="shared" si="33"/>
        <v>51351.865283828047</v>
      </c>
      <c r="CA16" s="87">
        <f t="shared" si="34"/>
        <v>4334.5432192197122</v>
      </c>
      <c r="CB16" s="87">
        <f t="shared" si="35"/>
        <v>1667.9235264241845</v>
      </c>
      <c r="CC16" s="88">
        <f t="shared" si="47"/>
        <v>57354.332029471945</v>
      </c>
      <c r="CD16" s="86">
        <f t="shared" si="36"/>
        <v>0.89534414344570368</v>
      </c>
      <c r="CE16" s="86">
        <f t="shared" si="36"/>
        <v>7.5574818254223158E-2</v>
      </c>
      <c r="CF16" s="86">
        <f t="shared" si="36"/>
        <v>2.9081038300073126E-2</v>
      </c>
      <c r="CG16" s="86">
        <f t="shared" si="37"/>
        <v>1</v>
      </c>
      <c r="CH16" s="89"/>
      <c r="CI16" s="90">
        <f t="shared" ref="CI16:CI32" si="53">CD15*($AU16/$AU15)+CE15*($AV16/$AV15)+CF15*($AW16/$AW15)</f>
        <v>1.0739196393960793</v>
      </c>
      <c r="CJ16" s="90">
        <f t="shared" ref="CJ16:CJ32" si="54">1/(CD16*$AU15/$AU16+CE16*$AV15/$AV16+CF16*$AW15/$AW16)</f>
        <v>1.0736061863828443</v>
      </c>
      <c r="CK16" s="90">
        <f t="shared" ref="CK16:CK32" si="55">(CI16*CJ16)^0.5</f>
        <v>1.073762901451556</v>
      </c>
      <c r="CL16" s="54">
        <v>1989</v>
      </c>
      <c r="CM16" s="63">
        <f t="shared" ref="CM16:CM32" si="56">CM15</f>
        <v>0.02</v>
      </c>
      <c r="CN16" s="74">
        <f t="shared" si="38"/>
        <v>55803.009797019411</v>
      </c>
      <c r="CO16" s="74">
        <f t="shared" si="39"/>
        <v>4717.4461401664266</v>
      </c>
      <c r="CP16" s="74">
        <f t="shared" si="40"/>
        <v>6707.4084660843037</v>
      </c>
      <c r="CQ16" s="75">
        <f t="shared" si="48"/>
        <v>67227.864403270141</v>
      </c>
      <c r="CR16" s="63">
        <f t="shared" si="41"/>
        <v>0.83005774900541096</v>
      </c>
      <c r="CS16" s="63">
        <f t="shared" si="42"/>
        <v>7.0170995048549512E-2</v>
      </c>
      <c r="CT16" s="63">
        <f t="shared" si="43"/>
        <v>9.97712559460395E-2</v>
      </c>
      <c r="CU16" s="63">
        <f t="shared" si="49"/>
        <v>1</v>
      </c>
      <c r="CV16" s="63"/>
      <c r="CW16" s="65">
        <f t="shared" ref="CW16:CW32" si="57">CR15*($AU16/$AU15)+CS15*($AV16/$AV15)+CT15*($AW16/$AW15)</f>
        <v>1.0692307364436648</v>
      </c>
      <c r="CX16" s="65">
        <f t="shared" ref="CX16:CX32" si="58">1/(CR16*$AU15/$AU16+CS16*$AV15/$AV16+CT16*$AW15/$AW16)</f>
        <v>1.0678981625288919</v>
      </c>
      <c r="CY16" s="65">
        <f t="shared" ref="CY16:CY32" si="59">(CW16*CX16)^0.5</f>
        <v>1.0685642417597567</v>
      </c>
      <c r="CZ16" s="25"/>
      <c r="DA16" s="26"/>
      <c r="DB16" s="26"/>
      <c r="DC16" s="26"/>
    </row>
    <row r="17" spans="2:107" x14ac:dyDescent="0.2">
      <c r="B17" s="5">
        <v>1990</v>
      </c>
      <c r="C17" s="24">
        <v>60853.045774249054</v>
      </c>
      <c r="D17" s="24">
        <v>7931.6927885012465</v>
      </c>
      <c r="E17" s="24">
        <v>0</v>
      </c>
      <c r="F17" s="24">
        <v>135245</v>
      </c>
      <c r="G17" s="28"/>
      <c r="H17" s="5">
        <v>1990</v>
      </c>
      <c r="I17" s="26">
        <f>Manufacturing!I17</f>
        <v>113.33727133779374</v>
      </c>
      <c r="J17" s="26">
        <f>Manufacturing!J17</f>
        <v>114.11795718717823</v>
      </c>
      <c r="K17" s="26">
        <f>Manufacturing!K17</f>
        <v>50.331592619410955</v>
      </c>
      <c r="L17" s="26"/>
      <c r="M17" s="5">
        <v>1990</v>
      </c>
      <c r="N17" s="26">
        <f t="shared" si="15"/>
        <v>112.93658716968724</v>
      </c>
      <c r="O17" s="26">
        <f t="shared" si="16"/>
        <v>116.1271911242778</v>
      </c>
      <c r="P17" s="26">
        <f t="shared" si="17"/>
        <v>51.303105349529574</v>
      </c>
      <c r="R17" s="5">
        <v>1990</v>
      </c>
      <c r="S17" s="28">
        <f t="shared" si="11"/>
        <v>53691.998277319421</v>
      </c>
      <c r="T17" s="28">
        <f t="shared" si="12"/>
        <v>6950.4335548975414</v>
      </c>
      <c r="U17" s="28">
        <f t="shared" si="13"/>
        <v>0</v>
      </c>
      <c r="V17" s="28"/>
      <c r="W17" s="28"/>
      <c r="X17" s="5">
        <v>1990</v>
      </c>
      <c r="Y17" s="24">
        <f t="shared" si="0"/>
        <v>224954.81924374282</v>
      </c>
      <c r="Z17" s="24">
        <f t="shared" si="1"/>
        <v>9842.2837021179184</v>
      </c>
      <c r="AA17" s="24">
        <f t="shared" si="2"/>
        <v>100000</v>
      </c>
      <c r="AC17" s="5">
        <v>1990</v>
      </c>
      <c r="AD17" s="24">
        <f t="shared" si="3"/>
        <v>39621.764021016621</v>
      </c>
      <c r="AE17" s="24">
        <f t="shared" si="4"/>
        <v>4244.7112831127661</v>
      </c>
      <c r="AF17" s="24">
        <f t="shared" si="5"/>
        <v>0</v>
      </c>
      <c r="AH17" s="5">
        <v>1990</v>
      </c>
      <c r="AI17" s="24">
        <f t="shared" si="6"/>
        <v>44906.226197319942</v>
      </c>
      <c r="AJ17" s="24">
        <f t="shared" si="7"/>
        <v>4843.9778047819509</v>
      </c>
      <c r="AK17" s="24">
        <f t="shared" si="8"/>
        <v>0</v>
      </c>
      <c r="AL17" s="24">
        <f t="shared" si="14"/>
        <v>49750.204002101891</v>
      </c>
      <c r="AM17" s="24"/>
      <c r="AN17" s="5">
        <v>1990</v>
      </c>
      <c r="AO17" s="24">
        <f t="shared" si="18"/>
        <v>246984.24408525971</v>
      </c>
      <c r="AP17" s="24">
        <f t="shared" si="19"/>
        <v>9687.9556095638982</v>
      </c>
      <c r="AQ17" s="24">
        <f t="shared" si="20"/>
        <v>50331.592619410956</v>
      </c>
      <c r="AR17" s="24">
        <f t="shared" si="10"/>
        <v>307003.79231423454</v>
      </c>
      <c r="AS17" s="24"/>
      <c r="AT17" s="5">
        <v>1990</v>
      </c>
      <c r="AU17" s="24">
        <f t="shared" si="21"/>
        <v>237730.58412609974</v>
      </c>
      <c r="AV17" s="24">
        <f t="shared" si="22"/>
        <v>10611.778207781914</v>
      </c>
      <c r="AW17" s="24">
        <f t="shared" si="23"/>
        <v>100000</v>
      </c>
      <c r="AX17" s="24">
        <f t="shared" si="24"/>
        <v>348342.36233388167</v>
      </c>
      <c r="AY17" s="24"/>
      <c r="AZ17" s="24">
        <f t="shared" si="44"/>
        <v>52120.676492991865</v>
      </c>
      <c r="BA17" s="24">
        <f t="shared" si="45"/>
        <v>2370.4724908899734</v>
      </c>
      <c r="BB17" s="24">
        <v>-1162.5</v>
      </c>
      <c r="BC17" s="24"/>
      <c r="BD17" s="5">
        <v>1990</v>
      </c>
      <c r="BE17" s="29">
        <v>5.3979559999999996E-2</v>
      </c>
      <c r="BF17" s="29">
        <f t="shared" si="25"/>
        <v>-4.4458697549153103E-2</v>
      </c>
      <c r="BG17" s="29">
        <f t="shared" si="26"/>
        <v>-8.348837967364886E-2</v>
      </c>
      <c r="BH17" s="29">
        <f t="shared" si="26"/>
        <v>-8.6480934555892008E-2</v>
      </c>
      <c r="BI17" s="26"/>
      <c r="BJ17" s="123">
        <v>1990</v>
      </c>
      <c r="BK17" s="136">
        <f>AVERAGE(Manufacturing!BK17,'Services market producers'!BK17)</f>
        <v>-2.0384551634015289E-2</v>
      </c>
      <c r="BL17" s="134">
        <f t="shared" si="27"/>
        <v>49617.26987480442</v>
      </c>
      <c r="BM17" s="134">
        <f t="shared" si="28"/>
        <v>5263.3446785603637</v>
      </c>
      <c r="BN17" s="134">
        <f t="shared" si="29"/>
        <v>-3922.4380603729223</v>
      </c>
      <c r="BO17" s="135">
        <f t="shared" si="46"/>
        <v>50958.176492991865</v>
      </c>
      <c r="BP17" s="136">
        <f t="shared" si="30"/>
        <v>0.9736861341894395</v>
      </c>
      <c r="BQ17" s="136">
        <f t="shared" si="31"/>
        <v>0.1032875397196408</v>
      </c>
      <c r="BR17" s="136">
        <f t="shared" si="31"/>
        <v>-7.6973673909080401E-2</v>
      </c>
      <c r="BS17" s="136">
        <f t="shared" si="32"/>
        <v>0.99999999999999989</v>
      </c>
      <c r="BT17" s="143"/>
      <c r="BU17" s="144">
        <f t="shared" si="50"/>
        <v>1.0943406354721539</v>
      </c>
      <c r="BV17" s="144">
        <f t="shared" si="51"/>
        <v>1.0943996674429755</v>
      </c>
      <c r="BW17" s="144">
        <f t="shared" si="52"/>
        <v>1.0943701510595305</v>
      </c>
      <c r="BX17" s="78">
        <v>1990</v>
      </c>
      <c r="BY17" s="86">
        <f>AVERAGE(Manufacturing!BY17,'Services market producers'!BY17)</f>
        <v>2.4820037227663759E-2</v>
      </c>
      <c r="BZ17" s="87">
        <f t="shared" si="33"/>
        <v>54186.428788235404</v>
      </c>
      <c r="CA17" s="87">
        <f t="shared" si="34"/>
        <v>5517.7150322130237</v>
      </c>
      <c r="CB17" s="87">
        <f t="shared" si="35"/>
        <v>1342.0795866707772</v>
      </c>
      <c r="CC17" s="88">
        <f t="shared" si="47"/>
        <v>61046.223407119207</v>
      </c>
      <c r="CD17" s="86">
        <f t="shared" si="36"/>
        <v>0.88762950046662814</v>
      </c>
      <c r="CE17" s="86">
        <f t="shared" si="36"/>
        <v>9.0385853935880792E-2</v>
      </c>
      <c r="CF17" s="86">
        <f t="shared" si="36"/>
        <v>2.1984645597491029E-2</v>
      </c>
      <c r="CG17" s="86">
        <f t="shared" si="37"/>
        <v>1</v>
      </c>
      <c r="CH17" s="89"/>
      <c r="CI17" s="90">
        <f t="shared" si="53"/>
        <v>1.084473032758849</v>
      </c>
      <c r="CJ17" s="90">
        <f t="shared" si="54"/>
        <v>1.0842291889994626</v>
      </c>
      <c r="CK17" s="90">
        <f t="shared" si="55"/>
        <v>1.0843511040248515</v>
      </c>
      <c r="CL17" s="54">
        <v>1990</v>
      </c>
      <c r="CM17" s="63">
        <f t="shared" si="56"/>
        <v>0.02</v>
      </c>
      <c r="CN17" s="74">
        <f t="shared" si="38"/>
        <v>61920.975535978279</v>
      </c>
      <c r="CO17" s="74">
        <f t="shared" si="39"/>
        <v>5972.1091394489486</v>
      </c>
      <c r="CP17" s="74">
        <f t="shared" si="40"/>
        <v>5631.6719343595496</v>
      </c>
      <c r="CQ17" s="75">
        <f t="shared" si="48"/>
        <v>73524.756609786782</v>
      </c>
      <c r="CR17" s="63">
        <f t="shared" si="41"/>
        <v>0.84217858570559434</v>
      </c>
      <c r="CS17" s="63">
        <f t="shared" si="42"/>
        <v>8.1225826712277877E-2</v>
      </c>
      <c r="CT17" s="63">
        <f t="shared" si="43"/>
        <v>7.6595587582127755E-2</v>
      </c>
      <c r="CU17" s="63">
        <f t="shared" si="49"/>
        <v>1</v>
      </c>
      <c r="CV17" s="63"/>
      <c r="CW17" s="65">
        <f t="shared" si="57"/>
        <v>1.0783493195174509</v>
      </c>
      <c r="CX17" s="65">
        <f t="shared" si="58"/>
        <v>1.0782480368168383</v>
      </c>
      <c r="CY17" s="65">
        <f t="shared" si="59"/>
        <v>1.0782986769779814</v>
      </c>
      <c r="CZ17" s="25"/>
      <c r="DA17" s="26"/>
      <c r="DB17" s="26"/>
      <c r="DC17" s="26"/>
    </row>
    <row r="18" spans="2:107" x14ac:dyDescent="0.2">
      <c r="B18" s="5">
        <v>1991</v>
      </c>
      <c r="C18" s="24">
        <v>59552.203753006834</v>
      </c>
      <c r="D18" s="24">
        <v>10969.575152106432</v>
      </c>
      <c r="E18" s="24">
        <v>0</v>
      </c>
      <c r="F18" s="24">
        <v>137972</v>
      </c>
      <c r="G18" s="28"/>
      <c r="H18" s="5">
        <v>1991</v>
      </c>
      <c r="I18" s="26">
        <f>Manufacturing!I18</f>
        <v>113.89463692892792</v>
      </c>
      <c r="J18" s="26">
        <f>Manufacturing!J18</f>
        <v>113.71631226039884</v>
      </c>
      <c r="K18" s="26">
        <f>Manufacturing!K18</f>
        <v>47.771111249725358</v>
      </c>
      <c r="L18" s="26"/>
      <c r="M18" s="5">
        <v>1991</v>
      </c>
      <c r="N18" s="26">
        <f t="shared" si="15"/>
        <v>113.61595413336083</v>
      </c>
      <c r="O18" s="26">
        <f t="shared" si="16"/>
        <v>113.91713472378854</v>
      </c>
      <c r="P18" s="26">
        <f t="shared" si="17"/>
        <v>49.05135193456816</v>
      </c>
      <c r="R18" s="5">
        <v>1991</v>
      </c>
      <c r="S18" s="28">
        <f t="shared" si="11"/>
        <v>52287.100919570388</v>
      </c>
      <c r="T18" s="28">
        <f t="shared" si="12"/>
        <v>9646.4394017519808</v>
      </c>
      <c r="U18" s="28">
        <f t="shared" si="13"/>
        <v>0</v>
      </c>
      <c r="V18" s="28"/>
      <c r="W18" s="28"/>
      <c r="X18" s="5">
        <v>1991</v>
      </c>
      <c r="Y18" s="24">
        <f t="shared" si="0"/>
        <v>235392.1918793919</v>
      </c>
      <c r="Z18" s="24">
        <f t="shared" si="1"/>
        <v>13622.521742672336</v>
      </c>
      <c r="AA18" s="24">
        <f t="shared" si="2"/>
        <v>100000</v>
      </c>
      <c r="AC18" s="5">
        <v>1991</v>
      </c>
      <c r="AD18" s="24">
        <f t="shared" si="3"/>
        <v>41849.728283921329</v>
      </c>
      <c r="AE18" s="24">
        <f t="shared" si="4"/>
        <v>5866.2013611975635</v>
      </c>
      <c r="AF18" s="24">
        <f t="shared" si="5"/>
        <v>0</v>
      </c>
      <c r="AH18" s="5">
        <v>1991</v>
      </c>
      <c r="AI18" s="24">
        <f t="shared" si="6"/>
        <v>47664.596084715056</v>
      </c>
      <c r="AJ18" s="24">
        <f t="shared" si="7"/>
        <v>6670.8278577231886</v>
      </c>
      <c r="AK18" s="24">
        <f t="shared" si="8"/>
        <v>0</v>
      </c>
      <c r="AL18" s="24">
        <f t="shared" si="14"/>
        <v>54335.423942438247</v>
      </c>
      <c r="AM18" s="24"/>
      <c r="AN18" s="5">
        <v>1991</v>
      </c>
      <c r="AO18" s="24">
        <f t="shared" si="18"/>
        <v>262155.27846593288</v>
      </c>
      <c r="AP18" s="24">
        <f t="shared" si="19"/>
        <v>13341.655715446377</v>
      </c>
      <c r="AQ18" s="24">
        <f t="shared" si="20"/>
        <v>47771.111249725363</v>
      </c>
      <c r="AR18" s="24">
        <f t="shared" si="10"/>
        <v>323268.04543110461</v>
      </c>
      <c r="AS18" s="24"/>
      <c r="AT18" s="5">
        <v>1991</v>
      </c>
      <c r="AU18" s="24">
        <f t="shared" si="21"/>
        <v>251098.36970352801</v>
      </c>
      <c r="AV18" s="24">
        <f t="shared" si="22"/>
        <v>14665.503402993909</v>
      </c>
      <c r="AW18" s="24">
        <f t="shared" si="23"/>
        <v>100000</v>
      </c>
      <c r="AX18" s="24">
        <f t="shared" si="24"/>
        <v>365763.8731065219</v>
      </c>
      <c r="AY18" s="24"/>
      <c r="AZ18" s="24">
        <f t="shared" si="44"/>
        <v>60821.059294673658</v>
      </c>
      <c r="BA18" s="24">
        <f t="shared" si="45"/>
        <v>6485.6353522354111</v>
      </c>
      <c r="BB18" s="24">
        <v>-1300</v>
      </c>
      <c r="BC18" s="24"/>
      <c r="BD18" s="5">
        <v>1991</v>
      </c>
      <c r="BE18" s="29">
        <v>4.2349639999999994E-2</v>
      </c>
      <c r="BF18" s="29">
        <f t="shared" si="25"/>
        <v>-3.5911058780084271E-2</v>
      </c>
      <c r="BG18" s="29">
        <f t="shared" si="26"/>
        <v>-4.4005578954468216E-2</v>
      </c>
      <c r="BH18" s="29">
        <f t="shared" si="26"/>
        <v>-8.9434376492062873E-2</v>
      </c>
      <c r="BI18" s="26"/>
      <c r="BJ18" s="123">
        <v>1991</v>
      </c>
      <c r="BK18" s="136">
        <f>AVERAGE(Manufacturing!BK18,'Services market producers'!BK18)</f>
        <v>-9.3644792929619171E-3</v>
      </c>
      <c r="BL18" s="134">
        <f t="shared" si="27"/>
        <v>55417.82320479484</v>
      </c>
      <c r="BM18" s="134">
        <f t="shared" si="28"/>
        <v>7248.6905608714605</v>
      </c>
      <c r="BN18" s="134">
        <f t="shared" si="29"/>
        <v>-3145.4544709926395</v>
      </c>
      <c r="BO18" s="135">
        <f t="shared" si="46"/>
        <v>59521.059294673658</v>
      </c>
      <c r="BP18" s="136">
        <f t="shared" si="30"/>
        <v>0.93106244850978315</v>
      </c>
      <c r="BQ18" s="136">
        <f t="shared" si="31"/>
        <v>0.12178362829507172</v>
      </c>
      <c r="BR18" s="136">
        <f t="shared" si="31"/>
        <v>-5.2846076804854779E-2</v>
      </c>
      <c r="BS18" s="136">
        <f t="shared" si="32"/>
        <v>1</v>
      </c>
      <c r="BT18" s="143"/>
      <c r="BU18" s="144">
        <f t="shared" si="50"/>
        <v>1.0942072617678817</v>
      </c>
      <c r="BV18" s="144">
        <f t="shared" si="51"/>
        <v>1.0907857610657457</v>
      </c>
      <c r="BW18" s="144">
        <f t="shared" si="52"/>
        <v>1.0924951719761258</v>
      </c>
      <c r="BX18" s="78">
        <v>1991</v>
      </c>
      <c r="BY18" s="86">
        <f>AVERAGE(Manufacturing!BY18,'Services market producers'!BY18)</f>
        <v>2.8546864013853882E-2</v>
      </c>
      <c r="BZ18" s="87">
        <f t="shared" si="33"/>
        <v>58050.578227970662</v>
      </c>
      <c r="CA18" s="87">
        <f t="shared" si="34"/>
        <v>7462.7307022965442</v>
      </c>
      <c r="CB18" s="87">
        <f t="shared" si="35"/>
        <v>1459.5628765546835</v>
      </c>
      <c r="CC18" s="88">
        <f t="shared" si="47"/>
        <v>66972.871806821888</v>
      </c>
      <c r="CD18" s="86">
        <f t="shared" si="36"/>
        <v>0.86677749754278277</v>
      </c>
      <c r="CE18" s="86">
        <f t="shared" si="36"/>
        <v>0.11142915782112821</v>
      </c>
      <c r="CF18" s="86">
        <f t="shared" si="36"/>
        <v>2.1793344636089083E-2</v>
      </c>
      <c r="CG18" s="86">
        <f t="shared" si="37"/>
        <v>1</v>
      </c>
      <c r="CH18" s="89"/>
      <c r="CI18" s="90">
        <f t="shared" si="53"/>
        <v>1.084439751243506</v>
      </c>
      <c r="CJ18" s="90">
        <f t="shared" si="54"/>
        <v>1.0833593375160513</v>
      </c>
      <c r="CK18" s="90">
        <f t="shared" si="55"/>
        <v>1.0838994097623802</v>
      </c>
      <c r="CL18" s="54">
        <v>1991</v>
      </c>
      <c r="CM18" s="63">
        <f t="shared" si="56"/>
        <v>0.02</v>
      </c>
      <c r="CN18" s="74">
        <f t="shared" si="38"/>
        <v>63701.339580922948</v>
      </c>
      <c r="CO18" s="74">
        <f t="shared" si="39"/>
        <v>7688.3883219991139</v>
      </c>
      <c r="CP18" s="74">
        <f t="shared" si="40"/>
        <v>5533.8398889167274</v>
      </c>
      <c r="CQ18" s="75">
        <f t="shared" si="48"/>
        <v>76923.567791838796</v>
      </c>
      <c r="CR18" s="63">
        <f t="shared" si="41"/>
        <v>0.8281121301251102</v>
      </c>
      <c r="CS18" s="63">
        <f t="shared" si="42"/>
        <v>9.9948410385806541E-2</v>
      </c>
      <c r="CT18" s="63">
        <f t="shared" si="43"/>
        <v>7.1939459489083132E-2</v>
      </c>
      <c r="CU18" s="63">
        <f t="shared" si="49"/>
        <v>0.99999999999999989</v>
      </c>
      <c r="CV18" s="63"/>
      <c r="CW18" s="65">
        <f t="shared" si="57"/>
        <v>1.0783848562839358</v>
      </c>
      <c r="CX18" s="65">
        <f t="shared" si="58"/>
        <v>1.0772534848469055</v>
      </c>
      <c r="CY18" s="65">
        <f t="shared" si="59"/>
        <v>1.0778190221173494</v>
      </c>
      <c r="CZ18" s="25"/>
      <c r="DA18" s="26"/>
      <c r="DB18" s="26"/>
      <c r="DC18" s="26"/>
    </row>
    <row r="19" spans="2:107" x14ac:dyDescent="0.2">
      <c r="B19" s="5">
        <v>1992</v>
      </c>
      <c r="C19" s="24">
        <v>59123.463030923675</v>
      </c>
      <c r="D19" s="24">
        <v>12440.837502910315</v>
      </c>
      <c r="E19" s="24">
        <v>0</v>
      </c>
      <c r="F19" s="24">
        <v>140008</v>
      </c>
      <c r="G19" s="28"/>
      <c r="H19" s="5">
        <v>1992</v>
      </c>
      <c r="I19" s="26">
        <f>Manufacturing!I19</f>
        <v>111.11361007154275</v>
      </c>
      <c r="J19" s="26">
        <f>Manufacturing!J19</f>
        <v>104.21144916067885</v>
      </c>
      <c r="K19" s="26">
        <f>Manufacturing!K19</f>
        <v>46.585350762501726</v>
      </c>
      <c r="L19" s="26"/>
      <c r="M19" s="5">
        <v>1992</v>
      </c>
      <c r="N19" s="26">
        <f t="shared" si="15"/>
        <v>112.50412350023534</v>
      </c>
      <c r="O19" s="26">
        <f t="shared" si="16"/>
        <v>108.96388071053885</v>
      </c>
      <c r="P19" s="26">
        <f t="shared" si="17"/>
        <v>47.178231006113542</v>
      </c>
      <c r="R19" s="5">
        <v>1992</v>
      </c>
      <c r="S19" s="28">
        <f t="shared" si="11"/>
        <v>53209.920002469393</v>
      </c>
      <c r="T19" s="28">
        <f t="shared" si="12"/>
        <v>11938.071683206668</v>
      </c>
      <c r="U19" s="28">
        <f t="shared" si="13"/>
        <v>0</v>
      </c>
      <c r="V19" s="28"/>
      <c r="W19" s="28"/>
      <c r="X19" s="5">
        <v>1992</v>
      </c>
      <c r="Y19" s="24">
        <f t="shared" si="0"/>
        <v>244935.91990175686</v>
      </c>
      <c r="Z19" s="24">
        <f t="shared" si="1"/>
        <v>17723.970392168736</v>
      </c>
      <c r="AA19" s="24">
        <f t="shared" si="2"/>
        <v>100000</v>
      </c>
      <c r="AC19" s="5">
        <v>1992</v>
      </c>
      <c r="AD19" s="24">
        <f t="shared" si="3"/>
        <v>43666.191980104428</v>
      </c>
      <c r="AE19" s="24">
        <f t="shared" si="4"/>
        <v>7836.6230337102679</v>
      </c>
      <c r="AF19" s="24">
        <f t="shared" si="5"/>
        <v>0</v>
      </c>
      <c r="AH19" s="5">
        <v>1992</v>
      </c>
      <c r="AI19" s="24">
        <f t="shared" si="6"/>
        <v>48519.082289864506</v>
      </c>
      <c r="AJ19" s="24">
        <f t="shared" si="7"/>
        <v>8166.6584286890247</v>
      </c>
      <c r="AK19" s="24">
        <f t="shared" si="8"/>
        <v>0</v>
      </c>
      <c r="AL19" s="24">
        <f t="shared" si="14"/>
        <v>56685.740718553527</v>
      </c>
      <c r="AM19" s="24"/>
      <c r="AN19" s="5">
        <v>1992</v>
      </c>
      <c r="AO19" s="24">
        <f t="shared" si="18"/>
        <v>266854.95259425486</v>
      </c>
      <c r="AP19" s="24">
        <f t="shared" si="19"/>
        <v>16333.316857378049</v>
      </c>
      <c r="AQ19" s="24">
        <f t="shared" si="20"/>
        <v>46585.350762501723</v>
      </c>
      <c r="AR19" s="24">
        <f t="shared" si="10"/>
        <v>329773.62021413463</v>
      </c>
      <c r="AS19" s="24"/>
      <c r="AT19" s="5">
        <v>1992</v>
      </c>
      <c r="AU19" s="24">
        <f t="shared" si="21"/>
        <v>261997.1518806266</v>
      </c>
      <c r="AV19" s="24">
        <f t="shared" si="22"/>
        <v>19591.55758427567</v>
      </c>
      <c r="AW19" s="24">
        <f t="shared" si="23"/>
        <v>100000</v>
      </c>
      <c r="AX19" s="24">
        <f t="shared" si="24"/>
        <v>381588.70946490229</v>
      </c>
      <c r="AY19" s="24"/>
      <c r="AZ19" s="24">
        <f t="shared" si="44"/>
        <v>61221.381146728316</v>
      </c>
      <c r="BA19" s="24">
        <f t="shared" si="45"/>
        <v>4535.6404281747891</v>
      </c>
      <c r="BB19" s="24">
        <v>-1412.5</v>
      </c>
      <c r="BC19" s="24"/>
      <c r="BD19" s="5">
        <v>1992</v>
      </c>
      <c r="BE19" s="29">
        <v>3.0288200000000001E-2</v>
      </c>
      <c r="BF19" s="29">
        <f t="shared" si="25"/>
        <v>-5.3097511976283207E-2</v>
      </c>
      <c r="BG19" s="29">
        <f t="shared" si="26"/>
        <v>-0.1105245987847393</v>
      </c>
      <c r="BH19" s="29">
        <f t="shared" si="26"/>
        <v>-5.3489796522677158E-2</v>
      </c>
      <c r="BI19" s="26"/>
      <c r="BJ19" s="123">
        <v>1992</v>
      </c>
      <c r="BK19" s="136">
        <f>AVERAGE(Manufacturing!BK19,'Services market producers'!BK19)</f>
        <v>-1.7248394547128554E-2</v>
      </c>
      <c r="BL19" s="134">
        <f t="shared" si="27"/>
        <v>54200.575727016199</v>
      </c>
      <c r="BM19" s="134">
        <f t="shared" si="28"/>
        <v>8981.8520658093512</v>
      </c>
      <c r="BN19" s="134">
        <f t="shared" si="29"/>
        <v>-3373.5466460972289</v>
      </c>
      <c r="BO19" s="135">
        <f t="shared" si="46"/>
        <v>59808.881146728316</v>
      </c>
      <c r="BP19" s="136">
        <f t="shared" si="30"/>
        <v>0.90622955467176625</v>
      </c>
      <c r="BQ19" s="136">
        <f t="shared" si="31"/>
        <v>0.1501758918340956</v>
      </c>
      <c r="BR19" s="136">
        <f t="shared" si="31"/>
        <v>-5.6405446505861774E-2</v>
      </c>
      <c r="BS19" s="136">
        <f t="shared" si="32"/>
        <v>1</v>
      </c>
      <c r="BT19" s="143"/>
      <c r="BU19" s="144">
        <f t="shared" si="50"/>
        <v>1.0813186235364685</v>
      </c>
      <c r="BV19" s="144">
        <f t="shared" si="51"/>
        <v>1.0816166036151227</v>
      </c>
      <c r="BW19" s="144">
        <f t="shared" si="52"/>
        <v>1.0814676033128752</v>
      </c>
      <c r="BX19" s="78">
        <v>1992</v>
      </c>
      <c r="BY19" s="86">
        <f>AVERAGE(Manufacturing!BY19,'Services market producers'!BY19)</f>
        <v>3.0261341608058774E-2</v>
      </c>
      <c r="BZ19" s="87">
        <f t="shared" si="33"/>
        <v>59804.136631406873</v>
      </c>
      <c r="CA19" s="87">
        <f t="shared" si="34"/>
        <v>9463.2993886601726</v>
      </c>
      <c r="CB19" s="87">
        <f t="shared" si="35"/>
        <v>1470.9183182741256</v>
      </c>
      <c r="CC19" s="88">
        <f t="shared" si="47"/>
        <v>70738.354338341174</v>
      </c>
      <c r="CD19" s="86">
        <f t="shared" si="36"/>
        <v>0.84542731013170036</v>
      </c>
      <c r="CE19" s="86">
        <f t="shared" si="36"/>
        <v>0.13377890222604363</v>
      </c>
      <c r="CF19" s="86">
        <f t="shared" si="36"/>
        <v>2.079378764225601E-2</v>
      </c>
      <c r="CG19" s="86">
        <f t="shared" si="37"/>
        <v>1</v>
      </c>
      <c r="CH19" s="89"/>
      <c r="CI19" s="90">
        <f t="shared" si="53"/>
        <v>1.0750503675275054</v>
      </c>
      <c r="CJ19" s="90">
        <f t="shared" si="54"/>
        <v>1.0738899148606011</v>
      </c>
      <c r="CK19" s="90">
        <f t="shared" si="55"/>
        <v>1.0744699845295684</v>
      </c>
      <c r="CL19" s="54">
        <v>1992</v>
      </c>
      <c r="CM19" s="63">
        <f t="shared" si="56"/>
        <v>0.02</v>
      </c>
      <c r="CN19" s="74">
        <f t="shared" si="38"/>
        <v>70167.859906507991</v>
      </c>
      <c r="CO19" s="74">
        <f t="shared" si="39"/>
        <v>10702.637530335158</v>
      </c>
      <c r="CP19" s="74">
        <f t="shared" si="40"/>
        <v>3574.2961834109096</v>
      </c>
      <c r="CQ19" s="75">
        <f t="shared" si="48"/>
        <v>84444.793620254059</v>
      </c>
      <c r="CR19" s="63">
        <f t="shared" si="41"/>
        <v>0.83093174721997609</v>
      </c>
      <c r="CS19" s="63">
        <f t="shared" si="42"/>
        <v>0.12674123615559565</v>
      </c>
      <c r="CT19" s="63">
        <f t="shared" si="43"/>
        <v>4.2327016624428289E-2</v>
      </c>
      <c r="CU19" s="63">
        <f t="shared" si="49"/>
        <v>1</v>
      </c>
      <c r="CV19" s="63"/>
      <c r="CW19" s="65">
        <f t="shared" si="57"/>
        <v>1.0695158053556011</v>
      </c>
      <c r="CX19" s="65">
        <f t="shared" si="58"/>
        <v>1.0711607697319603</v>
      </c>
      <c r="CY19" s="65">
        <f t="shared" si="59"/>
        <v>1.0703379715329187</v>
      </c>
      <c r="CZ19" s="25"/>
      <c r="DA19" s="26"/>
      <c r="DB19" s="26"/>
      <c r="DC19" s="26"/>
    </row>
    <row r="20" spans="2:107" x14ac:dyDescent="0.2">
      <c r="B20" s="5">
        <v>1993</v>
      </c>
      <c r="C20" s="24">
        <v>59503.566009127113</v>
      </c>
      <c r="D20" s="24">
        <v>10658.564602863149</v>
      </c>
      <c r="E20" s="24">
        <v>0</v>
      </c>
      <c r="F20" s="24">
        <v>143360</v>
      </c>
      <c r="G20" s="28"/>
      <c r="H20" s="5">
        <v>1993</v>
      </c>
      <c r="I20" s="26">
        <f>Manufacturing!I20</f>
        <v>109.77548907829974</v>
      </c>
      <c r="J20" s="26">
        <f>Manufacturing!J20</f>
        <v>103.65205844530483</v>
      </c>
      <c r="K20" s="26">
        <f>Manufacturing!K20</f>
        <v>45.540466904342615</v>
      </c>
      <c r="L20" s="26"/>
      <c r="M20" s="5">
        <v>1993</v>
      </c>
      <c r="N20" s="26">
        <f t="shared" si="15"/>
        <v>110.44454957492124</v>
      </c>
      <c r="O20" s="26">
        <f t="shared" si="16"/>
        <v>103.93175380299184</v>
      </c>
      <c r="P20" s="26">
        <f t="shared" si="17"/>
        <v>46.062908833422171</v>
      </c>
      <c r="R20" s="5">
        <v>1993</v>
      </c>
      <c r="S20" s="28">
        <f t="shared" si="11"/>
        <v>54204.783334360654</v>
      </c>
      <c r="T20" s="28">
        <f t="shared" si="12"/>
        <v>10283.022607300622</v>
      </c>
      <c r="U20" s="28">
        <f t="shared" si="13"/>
        <v>0</v>
      </c>
      <c r="V20" s="28"/>
      <c r="W20" s="28"/>
      <c r="X20" s="5">
        <v>1993</v>
      </c>
      <c r="Y20" s="24">
        <f t="shared" si="0"/>
        <v>253800.98464129464</v>
      </c>
      <c r="Z20" s="24">
        <f t="shared" si="1"/>
        <v>18860.800321141738</v>
      </c>
      <c r="AA20" s="24">
        <f t="shared" si="2"/>
        <v>100000</v>
      </c>
      <c r="AC20" s="5">
        <v>1993</v>
      </c>
      <c r="AD20" s="24">
        <f t="shared" si="3"/>
        <v>45339.718594822865</v>
      </c>
      <c r="AE20" s="24">
        <f t="shared" si="4"/>
        <v>9146.1926783276194</v>
      </c>
      <c r="AF20" s="24">
        <f t="shared" si="5"/>
        <v>0</v>
      </c>
      <c r="AH20" s="5">
        <v>1993</v>
      </c>
      <c r="AI20" s="24">
        <f t="shared" si="6"/>
        <v>49771.897834191608</v>
      </c>
      <c r="AJ20" s="24">
        <f t="shared" si="7"/>
        <v>9480.2169804603345</v>
      </c>
      <c r="AK20" s="24">
        <f t="shared" si="8"/>
        <v>0</v>
      </c>
      <c r="AL20" s="24">
        <f t="shared" si="14"/>
        <v>59252.114814651941</v>
      </c>
      <c r="AM20" s="24"/>
      <c r="AN20" s="5">
        <v>1993</v>
      </c>
      <c r="AO20" s="24">
        <f t="shared" si="18"/>
        <v>273745.43808805384</v>
      </c>
      <c r="AP20" s="24">
        <f t="shared" si="19"/>
        <v>18960.433960920669</v>
      </c>
      <c r="AQ20" s="24">
        <f t="shared" si="20"/>
        <v>45540.466904342611</v>
      </c>
      <c r="AR20" s="24">
        <f t="shared" si="10"/>
        <v>338246.33895331714</v>
      </c>
      <c r="AS20" s="24"/>
      <c r="AT20" s="5">
        <v>1993</v>
      </c>
      <c r="AU20" s="24">
        <f t="shared" si="21"/>
        <v>272038.31156893721</v>
      </c>
      <c r="AV20" s="24">
        <f t="shared" si="22"/>
        <v>22865.481695819046</v>
      </c>
      <c r="AW20" s="24">
        <f t="shared" si="23"/>
        <v>100000</v>
      </c>
      <c r="AX20" s="24">
        <f t="shared" si="24"/>
        <v>394903.79326475627</v>
      </c>
      <c r="AY20" s="24"/>
      <c r="AZ20" s="24">
        <f t="shared" si="44"/>
        <v>71154.471710799451</v>
      </c>
      <c r="BA20" s="24">
        <f t="shared" si="45"/>
        <v>11902.35689614751</v>
      </c>
      <c r="BB20" s="24">
        <v>-1562.5</v>
      </c>
      <c r="BC20" s="24"/>
      <c r="BD20" s="5">
        <v>1993</v>
      </c>
      <c r="BE20" s="29">
        <v>2.9516569999999999E-2</v>
      </c>
      <c r="BF20" s="29">
        <f t="shared" si="25"/>
        <v>-4.0367867113060729E-2</v>
      </c>
      <c r="BG20" s="29">
        <f t="shared" si="26"/>
        <v>-3.3884265862478724E-2</v>
      </c>
      <c r="BH20" s="29">
        <f t="shared" si="26"/>
        <v>-5.0456712262148873E-2</v>
      </c>
      <c r="BI20" s="26"/>
      <c r="BJ20" s="123">
        <v>1993</v>
      </c>
      <c r="BK20" s="136">
        <f>AVERAGE(Manufacturing!BK20,'Services market producers'!BK20)</f>
        <v>2.9135480323794821E-3</v>
      </c>
      <c r="BL20" s="134">
        <f t="shared" si="27"/>
        <v>61442.688857371482</v>
      </c>
      <c r="BM20" s="134">
        <f t="shared" si="28"/>
        <v>10484.479640318965</v>
      </c>
      <c r="BN20" s="134">
        <f t="shared" si="29"/>
        <v>-2335.1967868909983</v>
      </c>
      <c r="BO20" s="135">
        <f t="shared" si="46"/>
        <v>69591.971710799451</v>
      </c>
      <c r="BP20" s="136">
        <f t="shared" si="30"/>
        <v>0.88289909521038412</v>
      </c>
      <c r="BQ20" s="136">
        <f t="shared" si="31"/>
        <v>0.1506564533605815</v>
      </c>
      <c r="BR20" s="136">
        <f t="shared" si="31"/>
        <v>-3.3555548570965647E-2</v>
      </c>
      <c r="BS20" s="136">
        <f t="shared" si="32"/>
        <v>0.99999999999999989</v>
      </c>
      <c r="BT20" s="143"/>
      <c r="BU20" s="144">
        <f t="shared" si="50"/>
        <v>1.059827390477474</v>
      </c>
      <c r="BV20" s="144">
        <f t="shared" si="51"/>
        <v>1.0572610710223533</v>
      </c>
      <c r="BW20" s="144">
        <f t="shared" si="52"/>
        <v>1.0585434530311166</v>
      </c>
      <c r="BX20" s="78">
        <v>1993</v>
      </c>
      <c r="BY20" s="86">
        <f>AVERAGE(Manufacturing!BY20,'Services market producers'!BY20)</f>
        <v>3.8205544743340356E-2</v>
      </c>
      <c r="BZ20" s="87">
        <f t="shared" si="33"/>
        <v>63371.028438521702</v>
      </c>
      <c r="CA20" s="87">
        <f t="shared" si="34"/>
        <v>10721.111685348111</v>
      </c>
      <c r="CB20" s="87">
        <f t="shared" si="35"/>
        <v>1811.8035117705579</v>
      </c>
      <c r="CC20" s="88">
        <f t="shared" si="47"/>
        <v>75903.943635640375</v>
      </c>
      <c r="CD20" s="86">
        <f t="shared" si="36"/>
        <v>0.83488453172762556</v>
      </c>
      <c r="CE20" s="86">
        <f t="shared" si="36"/>
        <v>0.14124577949220096</v>
      </c>
      <c r="CF20" s="86">
        <f t="shared" si="36"/>
        <v>2.3869688780173381E-2</v>
      </c>
      <c r="CG20" s="86">
        <f t="shared" si="37"/>
        <v>0.99999999999999989</v>
      </c>
      <c r="CH20" s="89"/>
      <c r="CI20" s="90">
        <f t="shared" si="53"/>
        <v>1.0547570335817289</v>
      </c>
      <c r="CJ20" s="90">
        <f t="shared" si="54"/>
        <v>1.0537853360065386</v>
      </c>
      <c r="CK20" s="90">
        <f t="shared" si="55"/>
        <v>1.0542710728452063</v>
      </c>
      <c r="CL20" s="54">
        <v>1993</v>
      </c>
      <c r="CM20" s="63">
        <f t="shared" si="56"/>
        <v>0.02</v>
      </c>
      <c r="CN20" s="74">
        <f t="shared" si="38"/>
        <v>68237.580576498265</v>
      </c>
      <c r="CO20" s="74">
        <f t="shared" si="39"/>
        <v>10787.710366407997</v>
      </c>
      <c r="CP20" s="74">
        <f t="shared" si="40"/>
        <v>3345.7660768189025</v>
      </c>
      <c r="CQ20" s="75">
        <f t="shared" si="48"/>
        <v>82371.057019725165</v>
      </c>
      <c r="CR20" s="63">
        <f t="shared" si="41"/>
        <v>0.8284169591287095</v>
      </c>
      <c r="CS20" s="63">
        <f t="shared" si="42"/>
        <v>0.13096481648675085</v>
      </c>
      <c r="CT20" s="63">
        <f t="shared" si="43"/>
        <v>4.0618224384539603E-2</v>
      </c>
      <c r="CU20" s="63">
        <f t="shared" si="49"/>
        <v>1</v>
      </c>
      <c r="CV20" s="63"/>
      <c r="CW20" s="65">
        <f t="shared" si="57"/>
        <v>1.0530254277519229</v>
      </c>
      <c r="CX20" s="65">
        <f t="shared" si="58"/>
        <v>1.0518890050594867</v>
      </c>
      <c r="CY20" s="65">
        <f t="shared" si="59"/>
        <v>1.0524570630198224</v>
      </c>
      <c r="CZ20" s="25"/>
      <c r="DA20" s="26"/>
      <c r="DB20" s="26"/>
      <c r="DC20" s="26"/>
    </row>
    <row r="21" spans="2:107" x14ac:dyDescent="0.2">
      <c r="B21" s="5">
        <v>1994</v>
      </c>
      <c r="C21" s="24">
        <v>60533.824320747553</v>
      </c>
      <c r="D21" s="24">
        <v>9737.9406412714361</v>
      </c>
      <c r="E21" s="24">
        <v>0</v>
      </c>
      <c r="F21" s="24">
        <v>148702</v>
      </c>
      <c r="G21" s="28"/>
      <c r="H21" s="5">
        <v>1994</v>
      </c>
      <c r="I21" s="26">
        <f>Manufacturing!I21</f>
        <v>109.37244200542327</v>
      </c>
      <c r="J21" s="26">
        <f>Manufacturing!J21</f>
        <v>100.70593239723522</v>
      </c>
      <c r="K21" s="26">
        <f>Manufacturing!K21</f>
        <v>52.111232990903623</v>
      </c>
      <c r="L21" s="26"/>
      <c r="M21" s="5">
        <v>1994</v>
      </c>
      <c r="N21" s="26">
        <f t="shared" si="15"/>
        <v>109.5739655418615</v>
      </c>
      <c r="O21" s="26">
        <f t="shared" si="16"/>
        <v>102.17899542127003</v>
      </c>
      <c r="P21" s="26">
        <f t="shared" si="17"/>
        <v>48.825849947623119</v>
      </c>
      <c r="R21" s="5">
        <v>1994</v>
      </c>
      <c r="S21" s="28">
        <f t="shared" si="11"/>
        <v>55346.50521723376</v>
      </c>
      <c r="T21" s="28">
        <f t="shared" si="12"/>
        <v>9669.6792427878681</v>
      </c>
      <c r="U21" s="28">
        <f t="shared" si="13"/>
        <v>0</v>
      </c>
      <c r="V21" s="28"/>
      <c r="W21" s="28"/>
      <c r="X21" s="5">
        <v>1994</v>
      </c>
      <c r="Y21" s="24">
        <f t="shared" si="0"/>
        <v>262235.11698354309</v>
      </c>
      <c r="Z21" s="24">
        <f t="shared" si="1"/>
        <v>19052.223586915337</v>
      </c>
      <c r="AA21" s="24">
        <f t="shared" si="2"/>
        <v>100000</v>
      </c>
      <c r="AC21" s="5">
        <v>1994</v>
      </c>
      <c r="AD21" s="24">
        <f t="shared" si="3"/>
        <v>46912.372874985253</v>
      </c>
      <c r="AE21" s="24">
        <f t="shared" si="4"/>
        <v>9478.2559770142689</v>
      </c>
      <c r="AF21" s="24">
        <f t="shared" si="5"/>
        <v>0</v>
      </c>
      <c r="AH21" s="5">
        <v>1994</v>
      </c>
      <c r="AI21" s="24">
        <f t="shared" si="6"/>
        <v>51309.207816061164</v>
      </c>
      <c r="AJ21" s="24">
        <f t="shared" si="7"/>
        <v>9545.1660566488954</v>
      </c>
      <c r="AK21" s="24">
        <f t="shared" si="8"/>
        <v>0</v>
      </c>
      <c r="AL21" s="24">
        <f t="shared" si="14"/>
        <v>60854.373872710057</v>
      </c>
      <c r="AM21" s="24"/>
      <c r="AN21" s="5">
        <v>1994</v>
      </c>
      <c r="AO21" s="24">
        <f t="shared" si="18"/>
        <v>282200.64298833633</v>
      </c>
      <c r="AP21" s="24">
        <f t="shared" si="19"/>
        <v>19090.332113297791</v>
      </c>
      <c r="AQ21" s="24">
        <f t="shared" si="20"/>
        <v>52111.23299090362</v>
      </c>
      <c r="AR21" s="24">
        <f t="shared" si="10"/>
        <v>353402.20809253771</v>
      </c>
      <c r="AS21" s="24"/>
      <c r="AT21" s="5">
        <v>1994</v>
      </c>
      <c r="AU21" s="24">
        <f t="shared" si="21"/>
        <v>281474.23724991153</v>
      </c>
      <c r="AV21" s="24">
        <f t="shared" si="22"/>
        <v>23695.639942535672</v>
      </c>
      <c r="AW21" s="24">
        <f t="shared" si="23"/>
        <v>100000</v>
      </c>
      <c r="AX21" s="24">
        <f t="shared" si="24"/>
        <v>405169.87719244719</v>
      </c>
      <c r="AY21" s="24"/>
      <c r="AZ21" s="24">
        <f t="shared" si="44"/>
        <v>84624.24450559706</v>
      </c>
      <c r="BA21" s="24">
        <f t="shared" si="45"/>
        <v>23769.870632887003</v>
      </c>
      <c r="BB21" s="24">
        <v>-1650</v>
      </c>
      <c r="BC21" s="24"/>
      <c r="BD21" s="5">
        <v>1994</v>
      </c>
      <c r="BE21" s="29">
        <v>2.6074419999999997E-2</v>
      </c>
      <c r="BF21" s="29">
        <f t="shared" si="25"/>
        <v>-2.8990078496915928E-2</v>
      </c>
      <c r="BG21" s="29">
        <f t="shared" si="26"/>
        <v>-5.3112763104277039E-2</v>
      </c>
      <c r="BH21" s="29">
        <f t="shared" si="26"/>
        <v>0.11520577395516507</v>
      </c>
      <c r="BI21" s="26"/>
      <c r="BJ21" s="123">
        <v>1994</v>
      </c>
      <c r="BK21" s="136">
        <f>AVERAGE(Manufacturing!BK21,'Services market producers'!BK21)</f>
        <v>3.340145032420079E-2</v>
      </c>
      <c r="BL21" s="134">
        <f t="shared" si="27"/>
        <v>72510.221969539896</v>
      </c>
      <c r="BM21" s="134">
        <f t="shared" si="28"/>
        <v>11403.600854110266</v>
      </c>
      <c r="BN21" s="134">
        <f t="shared" si="29"/>
        <v>-939.57831805310536</v>
      </c>
      <c r="BO21" s="135">
        <f t="shared" si="46"/>
        <v>82974.24450559706</v>
      </c>
      <c r="BP21" s="136">
        <f t="shared" si="30"/>
        <v>0.8738883059628062</v>
      </c>
      <c r="BQ21" s="136">
        <f t="shared" si="31"/>
        <v>0.13743542857254978</v>
      </c>
      <c r="BR21" s="136">
        <f t="shared" si="31"/>
        <v>-1.1323734535356038E-2</v>
      </c>
      <c r="BS21" s="136">
        <f t="shared" si="32"/>
        <v>1</v>
      </c>
      <c r="BT21" s="143"/>
      <c r="BU21" s="144">
        <f t="shared" si="50"/>
        <v>1.0360940136147554</v>
      </c>
      <c r="BV21" s="144">
        <f t="shared" si="51"/>
        <v>1.0353151183006477</v>
      </c>
      <c r="BW21" s="144">
        <f t="shared" si="52"/>
        <v>1.0357044927372641</v>
      </c>
      <c r="BX21" s="78">
        <v>1994</v>
      </c>
      <c r="BY21" s="86">
        <f>AVERAGE(Manufacturing!BY21,'Services market producers'!BY21)</f>
        <v>4.1962400873590072E-2</v>
      </c>
      <c r="BZ21" s="87">
        <f t="shared" si="33"/>
        <v>66023.677086210344</v>
      </c>
      <c r="CA21" s="87">
        <f t="shared" si="34"/>
        <v>10979.795605714793</v>
      </c>
      <c r="CB21" s="87">
        <f t="shared" si="35"/>
        <v>2102.2724610055138</v>
      </c>
      <c r="CC21" s="88">
        <f t="shared" si="47"/>
        <v>79105.745152930656</v>
      </c>
      <c r="CD21" s="86">
        <f t="shared" si="36"/>
        <v>0.83462556301783786</v>
      </c>
      <c r="CE21" s="86">
        <f t="shared" si="36"/>
        <v>0.13879896566915811</v>
      </c>
      <c r="CF21" s="86">
        <f t="shared" si="36"/>
        <v>2.6575471313004001E-2</v>
      </c>
      <c r="CG21" s="86">
        <f t="shared" si="37"/>
        <v>1</v>
      </c>
      <c r="CH21" s="89"/>
      <c r="CI21" s="90">
        <f t="shared" si="53"/>
        <v>1.0340869140177258</v>
      </c>
      <c r="CJ21" s="90">
        <f t="shared" si="54"/>
        <v>1.0339572855280681</v>
      </c>
      <c r="CK21" s="90">
        <f t="shared" si="55"/>
        <v>1.034022097741564</v>
      </c>
      <c r="CL21" s="54">
        <v>1994</v>
      </c>
      <c r="CM21" s="63">
        <f t="shared" si="56"/>
        <v>0.02</v>
      </c>
      <c r="CN21" s="74">
        <f t="shared" si="38"/>
        <v>67033.224983207794</v>
      </c>
      <c r="CO21" s="74">
        <f t="shared" si="39"/>
        <v>11278.807090594513</v>
      </c>
      <c r="CP21" s="74">
        <f t="shared" si="40"/>
        <v>-4792.2000563360189</v>
      </c>
      <c r="CQ21" s="75">
        <f t="shared" si="48"/>
        <v>73519.832017466295</v>
      </c>
      <c r="CR21" s="63">
        <f t="shared" si="41"/>
        <v>0.91177064941174701</v>
      </c>
      <c r="CS21" s="63">
        <f t="shared" si="42"/>
        <v>0.15341176361658412</v>
      </c>
      <c r="CT21" s="63">
        <f t="shared" si="43"/>
        <v>-6.5182413028331235E-2</v>
      </c>
      <c r="CU21" s="63">
        <f t="shared" si="49"/>
        <v>0.99999999999999989</v>
      </c>
      <c r="CV21" s="63"/>
      <c r="CW21" s="65">
        <f t="shared" si="57"/>
        <v>1.0334893172082185</v>
      </c>
      <c r="CX21" s="65">
        <f t="shared" si="58"/>
        <v>1.0372800082594271</v>
      </c>
      <c r="CY21" s="65">
        <f t="shared" si="59"/>
        <v>1.0353829279497371</v>
      </c>
      <c r="CZ21" s="25"/>
      <c r="DA21" s="26"/>
      <c r="DB21" s="26"/>
      <c r="DC21" s="26"/>
    </row>
    <row r="22" spans="2:107" x14ac:dyDescent="0.2">
      <c r="B22" s="5">
        <v>1995</v>
      </c>
      <c r="C22" s="24">
        <v>62988.786411523884</v>
      </c>
      <c r="D22" s="24">
        <v>7671.7492215166594</v>
      </c>
      <c r="E22" s="24">
        <v>0</v>
      </c>
      <c r="F22" s="24">
        <v>156694</v>
      </c>
      <c r="G22" s="28"/>
      <c r="H22" s="5">
        <v>1995</v>
      </c>
      <c r="I22" s="26">
        <f>Manufacturing!I22</f>
        <v>109.41111589243427</v>
      </c>
      <c r="J22" s="26">
        <f>Manufacturing!J22</f>
        <v>100.66332506632408</v>
      </c>
      <c r="K22" s="26">
        <f>Manufacturing!K22</f>
        <v>56.263408622561393</v>
      </c>
      <c r="L22" s="26"/>
      <c r="M22" s="5">
        <v>1995</v>
      </c>
      <c r="N22" s="26">
        <f t="shared" si="15"/>
        <v>109.39177894892876</v>
      </c>
      <c r="O22" s="26">
        <f t="shared" si="16"/>
        <v>100.68462873177964</v>
      </c>
      <c r="P22" s="26">
        <f t="shared" si="17"/>
        <v>54.187320806732508</v>
      </c>
      <c r="R22" s="5">
        <v>1995</v>
      </c>
      <c r="S22" s="28">
        <f t="shared" si="11"/>
        <v>57570.737577935201</v>
      </c>
      <c r="T22" s="28">
        <f t="shared" si="12"/>
        <v>7621.1959186346876</v>
      </c>
      <c r="U22" s="28">
        <f t="shared" si="13"/>
        <v>0</v>
      </c>
      <c r="V22" s="28"/>
      <c r="W22" s="28"/>
      <c r="X22" s="5">
        <v>1995</v>
      </c>
      <c r="Y22" s="24">
        <f t="shared" si="0"/>
        <v>271302.44026605983</v>
      </c>
      <c r="Z22" s="24">
        <f t="shared" si="1"/>
        <v>17528.290887056952</v>
      </c>
      <c r="AA22" s="24">
        <f t="shared" si="2"/>
        <v>100000</v>
      </c>
      <c r="AC22" s="5">
        <v>1995</v>
      </c>
      <c r="AD22" s="24">
        <f t="shared" si="3"/>
        <v>48503.41429541845</v>
      </c>
      <c r="AE22" s="24">
        <f t="shared" si="4"/>
        <v>9145.1286184930723</v>
      </c>
      <c r="AF22" s="24">
        <f t="shared" si="5"/>
        <v>0</v>
      </c>
      <c r="AH22" s="5">
        <v>1995</v>
      </c>
      <c r="AI22" s="24">
        <f t="shared" si="6"/>
        <v>53068.126826547814</v>
      </c>
      <c r="AJ22" s="24">
        <f t="shared" si="7"/>
        <v>9205.7905489671139</v>
      </c>
      <c r="AK22" s="24">
        <f t="shared" si="8"/>
        <v>0</v>
      </c>
      <c r="AL22" s="24">
        <f t="shared" si="14"/>
        <v>62273.917375514924</v>
      </c>
      <c r="AM22" s="24"/>
      <c r="AN22" s="5">
        <v>1995</v>
      </c>
      <c r="AO22" s="24">
        <f t="shared" si="18"/>
        <v>291874.69754601293</v>
      </c>
      <c r="AP22" s="24">
        <f t="shared" si="19"/>
        <v>18411.581097934228</v>
      </c>
      <c r="AQ22" s="24">
        <f t="shared" si="20"/>
        <v>56263.408622561394</v>
      </c>
      <c r="AR22" s="24">
        <f t="shared" si="10"/>
        <v>366549.68726650852</v>
      </c>
      <c r="AS22" s="24"/>
      <c r="AT22" s="5">
        <v>1995</v>
      </c>
      <c r="AU22" s="24">
        <f t="shared" si="21"/>
        <v>291020.4857725107</v>
      </c>
      <c r="AV22" s="24">
        <f t="shared" si="22"/>
        <v>22862.821546232681</v>
      </c>
      <c r="AW22" s="24">
        <f t="shared" si="23"/>
        <v>100000</v>
      </c>
      <c r="AX22" s="24">
        <f t="shared" si="24"/>
        <v>413883.30731874338</v>
      </c>
      <c r="AY22" s="24"/>
      <c r="AZ22" s="24">
        <f t="shared" si="44"/>
        <v>91267.042304002476</v>
      </c>
      <c r="BA22" s="24">
        <f t="shared" si="45"/>
        <v>28993.124928487552</v>
      </c>
      <c r="BB22" s="24">
        <v>-1737.5</v>
      </c>
      <c r="BC22" s="24"/>
      <c r="BD22" s="5">
        <v>1995</v>
      </c>
      <c r="BE22" s="29">
        <v>2.8054199999999998E-2</v>
      </c>
      <c r="BF22" s="29">
        <f t="shared" si="25"/>
        <v>-2.6944690178948516E-2</v>
      </c>
      <c r="BG22" s="29">
        <f t="shared" si="26"/>
        <v>-2.7700180208112934E-2</v>
      </c>
      <c r="BH22" s="29">
        <f t="shared" si="26"/>
        <v>5.0216117162573903E-2</v>
      </c>
      <c r="BI22" s="26"/>
      <c r="BJ22" s="123">
        <v>1995</v>
      </c>
      <c r="BK22" s="136">
        <f>AVERAGE(Manufacturing!BK22,'Services market producers'!BK22)</f>
        <v>4.5014007052136679E-2</v>
      </c>
      <c r="BL22" s="134">
        <f t="shared" si="27"/>
        <v>78789.778956817216</v>
      </c>
      <c r="BM22" s="134">
        <f t="shared" si="28"/>
        <v>11137.620340591131</v>
      </c>
      <c r="BN22" s="134">
        <f t="shared" si="29"/>
        <v>-397.85699340587138</v>
      </c>
      <c r="BO22" s="135">
        <f t="shared" si="46"/>
        <v>89529.542304002476</v>
      </c>
      <c r="BP22" s="136">
        <f t="shared" si="30"/>
        <v>0.88004224001595133</v>
      </c>
      <c r="BQ22" s="136">
        <f t="shared" si="31"/>
        <v>0.12440162268196044</v>
      </c>
      <c r="BR22" s="136">
        <f t="shared" si="31"/>
        <v>-4.4438626979117811E-3</v>
      </c>
      <c r="BS22" s="136">
        <f t="shared" si="32"/>
        <v>1</v>
      </c>
      <c r="BT22" s="143"/>
      <c r="BU22" s="144">
        <f t="shared" si="50"/>
        <v>1.0248077045099446</v>
      </c>
      <c r="BV22" s="144">
        <f t="shared" si="51"/>
        <v>1.0249432090384725</v>
      </c>
      <c r="BW22" s="144">
        <f t="shared" si="52"/>
        <v>1.0248754545347321</v>
      </c>
      <c r="BX22" s="78">
        <v>1995</v>
      </c>
      <c r="BY22" s="86">
        <f>AVERAGE(Manufacturing!BY22,'Services market producers'!BY22)</f>
        <v>5.8486722372454975E-2</v>
      </c>
      <c r="BZ22" s="87">
        <f t="shared" si="33"/>
        <v>73689.014152840231</v>
      </c>
      <c r="CA22" s="87">
        <f t="shared" si="34"/>
        <v>10850.150802268321</v>
      </c>
      <c r="CB22" s="87">
        <f t="shared" si="35"/>
        <v>3258.149246940488</v>
      </c>
      <c r="CC22" s="88">
        <f t="shared" si="47"/>
        <v>87797.314202049049</v>
      </c>
      <c r="CD22" s="86">
        <f t="shared" si="36"/>
        <v>0.83930829573281462</v>
      </c>
      <c r="CE22" s="86">
        <f t="shared" si="36"/>
        <v>0.12358180772248607</v>
      </c>
      <c r="CF22" s="86">
        <f t="shared" si="36"/>
        <v>3.7109896544699178E-2</v>
      </c>
      <c r="CG22" s="86">
        <f t="shared" si="37"/>
        <v>0.99999999999999989</v>
      </c>
      <c r="CH22" s="89"/>
      <c r="CI22" s="90">
        <f t="shared" si="53"/>
        <v>1.0234281781082828</v>
      </c>
      <c r="CJ22" s="90">
        <f t="shared" si="54"/>
        <v>1.0235727447705536</v>
      </c>
      <c r="CK22" s="90">
        <f t="shared" si="55"/>
        <v>1.0235004588869621</v>
      </c>
      <c r="CL22" s="54">
        <v>1995</v>
      </c>
      <c r="CM22" s="63">
        <f t="shared" si="56"/>
        <v>0.02</v>
      </c>
      <c r="CN22" s="74">
        <f t="shared" si="38"/>
        <v>68632.03098399748</v>
      </c>
      <c r="CO22" s="74">
        <f t="shared" si="39"/>
        <v>10361.403158128143</v>
      </c>
      <c r="CP22" s="74">
        <f t="shared" si="40"/>
        <v>-1687.9445448417953</v>
      </c>
      <c r="CQ22" s="75">
        <f t="shared" si="48"/>
        <v>77305.489597283828</v>
      </c>
      <c r="CR22" s="63">
        <f t="shared" si="41"/>
        <v>0.88780281117848203</v>
      </c>
      <c r="CS22" s="63">
        <f t="shared" si="42"/>
        <v>0.1340319194937509</v>
      </c>
      <c r="CT22" s="63">
        <f t="shared" si="43"/>
        <v>-2.1834730672232908E-2</v>
      </c>
      <c r="CU22" s="63">
        <f t="shared" si="49"/>
        <v>0.99999999999999989</v>
      </c>
      <c r="CV22" s="63"/>
      <c r="CW22" s="65">
        <f t="shared" si="57"/>
        <v>1.0255309789046223</v>
      </c>
      <c r="CX22" s="65">
        <f t="shared" si="58"/>
        <v>1.0248421253973008</v>
      </c>
      <c r="CY22" s="65">
        <f t="shared" si="59"/>
        <v>1.0251864942933004</v>
      </c>
      <c r="CZ22" s="25"/>
      <c r="DA22" s="26"/>
      <c r="DB22" s="26"/>
      <c r="DC22" s="26"/>
    </row>
    <row r="23" spans="2:107" x14ac:dyDescent="0.2">
      <c r="B23" s="5">
        <v>1996</v>
      </c>
      <c r="C23" s="24">
        <v>64683.52720764577</v>
      </c>
      <c r="D23" s="24">
        <v>8282.2294096562309</v>
      </c>
      <c r="E23" s="24">
        <v>0</v>
      </c>
      <c r="F23" s="24">
        <v>166376</v>
      </c>
      <c r="G23" s="28"/>
      <c r="H23" s="5">
        <v>1996</v>
      </c>
      <c r="I23" s="26">
        <f>Manufacturing!I23</f>
        <v>107.08414528564472</v>
      </c>
      <c r="J23" s="26">
        <f>Manufacturing!J23</f>
        <v>98.713559197070083</v>
      </c>
      <c r="K23" s="26">
        <f>Manufacturing!K23</f>
        <v>64.911300942276057</v>
      </c>
      <c r="L23" s="26"/>
      <c r="M23" s="5">
        <v>1996</v>
      </c>
      <c r="N23" s="26">
        <f t="shared" si="15"/>
        <v>108.24763058903949</v>
      </c>
      <c r="O23" s="26">
        <f t="shared" si="16"/>
        <v>99.688442131697087</v>
      </c>
      <c r="P23" s="26">
        <f t="shared" si="17"/>
        <v>60.587354782418728</v>
      </c>
      <c r="R23" s="5">
        <v>1996</v>
      </c>
      <c r="S23" s="28">
        <f t="shared" si="11"/>
        <v>60404.392298321858</v>
      </c>
      <c r="T23" s="28">
        <f t="shared" si="12"/>
        <v>8390.1639015180554</v>
      </c>
      <c r="U23" s="28">
        <f t="shared" si="13"/>
        <v>0</v>
      </c>
      <c r="V23" s="28"/>
      <c r="W23" s="28"/>
      <c r="X23" s="5">
        <v>1996</v>
      </c>
      <c r="Y23" s="24">
        <f t="shared" si="0"/>
        <v>281456.05982851156</v>
      </c>
      <c r="Z23" s="24">
        <f t="shared" si="1"/>
        <v>17229.105653448612</v>
      </c>
      <c r="AA23" s="24">
        <f t="shared" si="2"/>
        <v>100000</v>
      </c>
      <c r="AC23" s="5">
        <v>1996</v>
      </c>
      <c r="AD23" s="24">
        <f t="shared" si="3"/>
        <v>50250.772735870123</v>
      </c>
      <c r="AE23" s="24">
        <f t="shared" si="4"/>
        <v>8689.3491351263929</v>
      </c>
      <c r="AF23" s="24">
        <f t="shared" si="5"/>
        <v>0</v>
      </c>
      <c r="AH23" s="5">
        <v>1996</v>
      </c>
      <c r="AI23" s="24">
        <f t="shared" si="6"/>
        <v>53810.610483638309</v>
      </c>
      <c r="AJ23" s="24">
        <f t="shared" si="7"/>
        <v>8577.5658023430897</v>
      </c>
      <c r="AK23" s="24">
        <f t="shared" si="8"/>
        <v>0</v>
      </c>
      <c r="AL23" s="24">
        <f t="shared" si="14"/>
        <v>62388.176285981397</v>
      </c>
      <c r="AM23" s="24"/>
      <c r="AN23" s="5">
        <v>1996</v>
      </c>
      <c r="AO23" s="24">
        <f t="shared" si="18"/>
        <v>295958.35766001069</v>
      </c>
      <c r="AP23" s="24">
        <f t="shared" si="19"/>
        <v>17155.131604686176</v>
      </c>
      <c r="AQ23" s="24">
        <f t="shared" si="20"/>
        <v>64911.300942276052</v>
      </c>
      <c r="AR23" s="24">
        <f t="shared" si="10"/>
        <v>378024.79020697286</v>
      </c>
      <c r="AS23" s="24"/>
      <c r="AT23" s="5">
        <v>1996</v>
      </c>
      <c r="AU23" s="24">
        <f t="shared" si="21"/>
        <v>301504.63641522074</v>
      </c>
      <c r="AV23" s="24">
        <f t="shared" si="22"/>
        <v>21723.372837815979</v>
      </c>
      <c r="AW23" s="24">
        <f t="shared" si="23"/>
        <v>100000</v>
      </c>
      <c r="AX23" s="24">
        <f t="shared" si="24"/>
        <v>423228.0092530367</v>
      </c>
      <c r="AY23" s="24"/>
      <c r="AZ23" s="24">
        <f t="shared" si="44"/>
        <v>90413.238548321882</v>
      </c>
      <c r="BA23" s="24">
        <f t="shared" si="45"/>
        <v>28025.062262340485</v>
      </c>
      <c r="BB23" s="24">
        <v>-1825</v>
      </c>
      <c r="BC23" s="24"/>
      <c r="BD23" s="5">
        <v>1996</v>
      </c>
      <c r="BE23" s="29">
        <v>2.9312040000000001E-2</v>
      </c>
      <c r="BF23" s="29">
        <f t="shared" si="25"/>
        <v>-4.9139789565319725E-2</v>
      </c>
      <c r="BG23" s="29">
        <f t="shared" si="26"/>
        <v>-4.729490784854673E-2</v>
      </c>
      <c r="BH23" s="29">
        <f t="shared" si="26"/>
        <v>0.12084928950727236</v>
      </c>
      <c r="BI23" s="26"/>
      <c r="BJ23" s="123">
        <v>1996</v>
      </c>
      <c r="BK23" s="136">
        <f>AVERAGE(Manufacturing!BK23,'Services market producers'!BK23)</f>
        <v>3.9473471590777513E-2</v>
      </c>
      <c r="BL23" s="134">
        <f t="shared" si="27"/>
        <v>79012.004771134554</v>
      </c>
      <c r="BM23" s="134">
        <f t="shared" si="28"/>
        <v>10367.151754660876</v>
      </c>
      <c r="BN23" s="134">
        <f t="shared" si="29"/>
        <v>-790.91797747355486</v>
      </c>
      <c r="BO23" s="135">
        <f t="shared" si="46"/>
        <v>88588.238548321882</v>
      </c>
      <c r="BP23" s="136">
        <f t="shared" si="30"/>
        <v>0.89190174752189233</v>
      </c>
      <c r="BQ23" s="136">
        <f t="shared" si="31"/>
        <v>0.11702627712826626</v>
      </c>
      <c r="BR23" s="136">
        <f t="shared" si="31"/>
        <v>-8.9280246501586766E-3</v>
      </c>
      <c r="BS23" s="136">
        <f t="shared" si="32"/>
        <v>1</v>
      </c>
      <c r="BT23" s="143"/>
      <c r="BU23" s="144">
        <f t="shared" si="50"/>
        <v>1.025503947780797</v>
      </c>
      <c r="BV23" s="144">
        <f t="shared" si="51"/>
        <v>1.0255101311401797</v>
      </c>
      <c r="BW23" s="144">
        <f t="shared" si="52"/>
        <v>1.0255070394558281</v>
      </c>
      <c r="BX23" s="78">
        <v>1996</v>
      </c>
      <c r="BY23" s="86">
        <f>AVERAGE(Manufacturing!BY23,'Services market producers'!BY23)</f>
        <v>5.9413568921957823E-2</v>
      </c>
      <c r="BZ23" s="87">
        <f t="shared" si="33"/>
        <v>75948.997157628735</v>
      </c>
      <c r="CA23" s="87">
        <f t="shared" si="34"/>
        <v>10240.541834839141</v>
      </c>
      <c r="CB23" s="87">
        <f t="shared" si="35"/>
        <v>3705.2258513740508</v>
      </c>
      <c r="CC23" s="88">
        <f t="shared" si="47"/>
        <v>89894.764843841927</v>
      </c>
      <c r="CD23" s="86">
        <f t="shared" si="36"/>
        <v>0.84486563026847361</v>
      </c>
      <c r="CE23" s="86">
        <f t="shared" si="36"/>
        <v>0.11391699897795161</v>
      </c>
      <c r="CF23" s="86">
        <f t="shared" si="36"/>
        <v>4.1217370753574761E-2</v>
      </c>
      <c r="CG23" s="86">
        <f t="shared" si="37"/>
        <v>1</v>
      </c>
      <c r="CH23" s="89"/>
      <c r="CI23" s="90">
        <f t="shared" si="53"/>
        <v>1.024077346519257</v>
      </c>
      <c r="CJ23" s="90">
        <f t="shared" si="54"/>
        <v>1.0239638951027354</v>
      </c>
      <c r="CK23" s="90">
        <f t="shared" si="55"/>
        <v>1.0240206192398336</v>
      </c>
      <c r="CL23" s="54">
        <v>1996</v>
      </c>
      <c r="CM23" s="63">
        <f t="shared" si="56"/>
        <v>0.02</v>
      </c>
      <c r="CN23" s="74">
        <f t="shared" si="38"/>
        <v>76583.984539071214</v>
      </c>
      <c r="CO23" s="74">
        <f t="shared" si="39"/>
        <v>10010.071474439705</v>
      </c>
      <c r="CP23" s="74">
        <f t="shared" si="40"/>
        <v>-6299.0734817936091</v>
      </c>
      <c r="CQ23" s="75">
        <f t="shared" si="48"/>
        <v>80294.982531717309</v>
      </c>
      <c r="CR23" s="63">
        <f t="shared" si="41"/>
        <v>0.95378294040751288</v>
      </c>
      <c r="CS23" s="63">
        <f t="shared" si="42"/>
        <v>0.12466621398772493</v>
      </c>
      <c r="CT23" s="63">
        <f t="shared" si="43"/>
        <v>-7.8449154395237752E-2</v>
      </c>
      <c r="CU23" s="63">
        <f t="shared" si="49"/>
        <v>1.0000000000000002</v>
      </c>
      <c r="CV23" s="63"/>
      <c r="CW23" s="65">
        <f t="shared" si="57"/>
        <v>1.0253035664895367</v>
      </c>
      <c r="CX23" s="65">
        <f t="shared" si="58"/>
        <v>1.0273549675736171</v>
      </c>
      <c r="CY23" s="65">
        <f t="shared" si="59"/>
        <v>1.0263287544953479</v>
      </c>
      <c r="CZ23" s="25"/>
      <c r="DA23" s="26"/>
      <c r="DB23" s="26"/>
      <c r="DC23" s="26"/>
    </row>
    <row r="24" spans="2:107" x14ac:dyDescent="0.2">
      <c r="B24" s="5">
        <v>1997</v>
      </c>
      <c r="C24" s="24">
        <v>64777.669758056123</v>
      </c>
      <c r="D24" s="24">
        <v>7816.2230071477707</v>
      </c>
      <c r="E24" s="24">
        <v>0</v>
      </c>
      <c r="F24" s="24">
        <v>175998</v>
      </c>
      <c r="G24" s="28"/>
      <c r="H24" s="5">
        <v>1997</v>
      </c>
      <c r="I24" s="26">
        <f>Manufacturing!I24</f>
        <v>104.45231436470451</v>
      </c>
      <c r="J24" s="26">
        <f>Manufacturing!J24</f>
        <v>96.756952051363015</v>
      </c>
      <c r="K24" s="26">
        <f>Manufacturing!K24</f>
        <v>69.396002781933788</v>
      </c>
      <c r="L24" s="26"/>
      <c r="M24" s="5">
        <v>1997</v>
      </c>
      <c r="N24" s="26">
        <f t="shared" si="15"/>
        <v>105.76822982517461</v>
      </c>
      <c r="O24" s="26">
        <f t="shared" si="16"/>
        <v>97.735255624216549</v>
      </c>
      <c r="P24" s="26">
        <f t="shared" si="17"/>
        <v>67.153651862104923</v>
      </c>
      <c r="R24" s="5">
        <v>1997</v>
      </c>
      <c r="S24" s="28">
        <f t="shared" si="11"/>
        <v>62016.500210688631</v>
      </c>
      <c r="T24" s="28">
        <f t="shared" si="12"/>
        <v>8078.2030039542406</v>
      </c>
      <c r="U24" s="28">
        <f t="shared" si="13"/>
        <v>0</v>
      </c>
      <c r="V24" s="28"/>
      <c r="W24" s="28"/>
      <c r="X24" s="5">
        <v>1997</v>
      </c>
      <c r="Y24" s="24">
        <f t="shared" si="0"/>
        <v>291395.17505022418</v>
      </c>
      <c r="Z24" s="24">
        <f t="shared" si="1"/>
        <v>16800.025795232559</v>
      </c>
      <c r="AA24" s="24">
        <f t="shared" si="2"/>
        <v>100000</v>
      </c>
      <c r="AC24" s="5">
        <v>1997</v>
      </c>
      <c r="AD24" s="24">
        <f t="shared" si="3"/>
        <v>52077.38498897598</v>
      </c>
      <c r="AE24" s="24">
        <f t="shared" si="4"/>
        <v>8507.2828621702938</v>
      </c>
      <c r="AF24" s="24">
        <f t="shared" si="5"/>
        <v>0</v>
      </c>
      <c r="AH24" s="5">
        <v>1997</v>
      </c>
      <c r="AI24" s="24">
        <f t="shared" si="6"/>
        <v>54396.03388160262</v>
      </c>
      <c r="AJ24" s="24">
        <f t="shared" si="7"/>
        <v>8231.3875998239346</v>
      </c>
      <c r="AK24" s="24">
        <f t="shared" si="8"/>
        <v>0</v>
      </c>
      <c r="AL24" s="24">
        <f t="shared" si="14"/>
        <v>62627.421481426558</v>
      </c>
      <c r="AM24" s="24"/>
      <c r="AN24" s="5">
        <v>1997</v>
      </c>
      <c r="AO24" s="24">
        <f t="shared" si="18"/>
        <v>299178.1863488144</v>
      </c>
      <c r="AP24" s="24">
        <f t="shared" si="19"/>
        <v>16462.775199647869</v>
      </c>
      <c r="AQ24" s="24">
        <f t="shared" si="20"/>
        <v>69396.002781933785</v>
      </c>
      <c r="AR24" s="24">
        <f t="shared" si="10"/>
        <v>385036.96433039603</v>
      </c>
      <c r="AS24" s="24"/>
      <c r="AT24" s="5">
        <v>1997</v>
      </c>
      <c r="AU24" s="24">
        <f t="shared" si="21"/>
        <v>312464.3099338559</v>
      </c>
      <c r="AV24" s="24">
        <f t="shared" si="22"/>
        <v>21268.207155425735</v>
      </c>
      <c r="AW24" s="24">
        <f t="shared" si="23"/>
        <v>100000</v>
      </c>
      <c r="AX24" s="24">
        <f t="shared" si="24"/>
        <v>433732.51708928164</v>
      </c>
      <c r="AY24" s="24"/>
      <c r="AZ24" s="24">
        <f t="shared" si="44"/>
        <v>94863.755913598507</v>
      </c>
      <c r="BA24" s="24">
        <f t="shared" si="45"/>
        <v>32236.334432171949</v>
      </c>
      <c r="BB24" s="24">
        <v>-1575</v>
      </c>
      <c r="BC24" s="24"/>
      <c r="BD24" s="5">
        <v>1997</v>
      </c>
      <c r="BE24" s="29">
        <v>2.3376899999999999E-2</v>
      </c>
      <c r="BF24" s="29">
        <f t="shared" si="25"/>
        <v>-4.6858711607871584E-2</v>
      </c>
      <c r="BG24" s="29">
        <f t="shared" si="26"/>
        <v>-4.2211190842782464E-2</v>
      </c>
      <c r="BH24" s="29">
        <f t="shared" si="26"/>
        <v>4.4668579849639345E-2</v>
      </c>
      <c r="BI24" s="26"/>
      <c r="BJ24" s="123">
        <v>1997</v>
      </c>
      <c r="BK24" s="136">
        <f>AVERAGE(Manufacturing!BK24,'Services market producers'!BK24)</f>
        <v>5.0494826768311948E-2</v>
      </c>
      <c r="BL24" s="134">
        <f t="shared" si="27"/>
        <v>83274.77420785134</v>
      </c>
      <c r="BM24" s="134">
        <f t="shared" si="28"/>
        <v>10128.136431437937</v>
      </c>
      <c r="BN24" s="134">
        <f t="shared" si="29"/>
        <v>-114.15472569076296</v>
      </c>
      <c r="BO24" s="135">
        <f t="shared" si="46"/>
        <v>93288.755913598507</v>
      </c>
      <c r="BP24" s="136">
        <f t="shared" si="30"/>
        <v>0.892656069773062</v>
      </c>
      <c r="BQ24" s="136">
        <f t="shared" si="31"/>
        <v>0.10856760101740814</v>
      </c>
      <c r="BR24" s="136">
        <f t="shared" si="31"/>
        <v>-1.2236707904700749E-3</v>
      </c>
      <c r="BS24" s="136">
        <f t="shared" si="32"/>
        <v>1.0000000000000002</v>
      </c>
      <c r="BT24" s="143"/>
      <c r="BU24" s="144">
        <f t="shared" si="50"/>
        <v>1.0299685400792358</v>
      </c>
      <c r="BV24" s="144">
        <f t="shared" si="51"/>
        <v>1.0298516902485917</v>
      </c>
      <c r="BW24" s="144">
        <f t="shared" si="52"/>
        <v>1.0299101135067446</v>
      </c>
      <c r="BX24" s="78">
        <v>1997</v>
      </c>
      <c r="BY24" s="86">
        <f>AVERAGE(Manufacturing!BY24,'Services market producers'!BY24)</f>
        <v>7.7943543014187378E-2</v>
      </c>
      <c r="BZ24" s="87">
        <f t="shared" si="33"/>
        <v>82730.537201086336</v>
      </c>
      <c r="CA24" s="87">
        <f t="shared" si="34"/>
        <v>10167.035578842388</v>
      </c>
      <c r="CB24" s="87">
        <f t="shared" si="35"/>
        <v>5356.5527717305622</v>
      </c>
      <c r="CC24" s="88">
        <f t="shared" si="47"/>
        <v>98254.125551659294</v>
      </c>
      <c r="CD24" s="86">
        <f t="shared" si="36"/>
        <v>0.84200573499164588</v>
      </c>
      <c r="CE24" s="86">
        <f t="shared" si="36"/>
        <v>0.10347693312375818</v>
      </c>
      <c r="CF24" s="86">
        <f t="shared" si="36"/>
        <v>5.4517331884595885E-2</v>
      </c>
      <c r="CG24" s="86">
        <f t="shared" si="37"/>
        <v>0.99999999999999989</v>
      </c>
      <c r="CH24" s="89"/>
      <c r="CI24" s="90">
        <f t="shared" si="53"/>
        <v>1.0283239284507961</v>
      </c>
      <c r="CJ24" s="90">
        <f t="shared" si="54"/>
        <v>1.0280860624094039</v>
      </c>
      <c r="CK24" s="90">
        <f t="shared" si="55"/>
        <v>1.0282049885515769</v>
      </c>
      <c r="CL24" s="54">
        <v>1997</v>
      </c>
      <c r="CM24" s="63">
        <f t="shared" si="56"/>
        <v>0.02</v>
      </c>
      <c r="CN24" s="74">
        <f t="shared" si="38"/>
        <v>76902.251844989412</v>
      </c>
      <c r="CO24" s="74">
        <f t="shared" si="39"/>
        <v>9542.9516505290485</v>
      </c>
      <c r="CP24" s="74">
        <f t="shared" si="40"/>
        <v>-1707.7945490084815</v>
      </c>
      <c r="CQ24" s="75">
        <f t="shared" si="48"/>
        <v>84737.408946509982</v>
      </c>
      <c r="CR24" s="63">
        <f t="shared" si="41"/>
        <v>0.90753603161896923</v>
      </c>
      <c r="CS24" s="63">
        <f t="shared" si="42"/>
        <v>0.11261793072470487</v>
      </c>
      <c r="CT24" s="63">
        <f t="shared" si="43"/>
        <v>-2.0153962343674177E-2</v>
      </c>
      <c r="CU24" s="63">
        <f t="shared" si="49"/>
        <v>1</v>
      </c>
      <c r="CV24" s="63"/>
      <c r="CW24" s="65">
        <f t="shared" si="57"/>
        <v>1.0320578391947539</v>
      </c>
      <c r="CX24" s="65">
        <f t="shared" si="58"/>
        <v>1.0303135019815315</v>
      </c>
      <c r="CY24" s="65">
        <f t="shared" si="59"/>
        <v>1.031185301751455</v>
      </c>
      <c r="CZ24" s="25"/>
      <c r="DA24" s="26"/>
      <c r="DB24" s="26"/>
      <c r="DC24" s="26"/>
    </row>
    <row r="25" spans="2:107" x14ac:dyDescent="0.2">
      <c r="B25" s="5">
        <v>1998</v>
      </c>
      <c r="C25" s="24">
        <v>68923.56224802103</v>
      </c>
      <c r="D25" s="24">
        <v>8327.5147053276378</v>
      </c>
      <c r="E25" s="24">
        <v>0</v>
      </c>
      <c r="F25" s="24">
        <v>183745</v>
      </c>
      <c r="G25" s="28"/>
      <c r="H25" s="5">
        <v>1998</v>
      </c>
      <c r="I25" s="26">
        <f>Manufacturing!I25</f>
        <v>101.13884220723779</v>
      </c>
      <c r="J25" s="26">
        <f>Manufacturing!J25</f>
        <v>94.740389402391756</v>
      </c>
      <c r="K25" s="26">
        <f>Manufacturing!K25</f>
        <v>74.616800970824514</v>
      </c>
      <c r="L25" s="26"/>
      <c r="M25" s="5">
        <v>1998</v>
      </c>
      <c r="N25" s="26">
        <f t="shared" si="15"/>
        <v>102.79557828597115</v>
      </c>
      <c r="O25" s="26">
        <f t="shared" si="16"/>
        <v>95.748670726877378</v>
      </c>
      <c r="P25" s="26">
        <f t="shared" si="17"/>
        <v>72.006401876379158</v>
      </c>
      <c r="R25" s="5">
        <v>1998</v>
      </c>
      <c r="S25" s="28">
        <f t="shared" si="11"/>
        <v>68147.47009540975</v>
      </c>
      <c r="T25" s="28">
        <f t="shared" si="12"/>
        <v>8789.8252876691331</v>
      </c>
      <c r="U25" s="28">
        <f t="shared" si="13"/>
        <v>0</v>
      </c>
      <c r="V25" s="28"/>
      <c r="W25" s="28"/>
      <c r="X25" s="5">
        <v>1998</v>
      </c>
      <c r="Y25" s="24">
        <f t="shared" si="0"/>
        <v>305297.82679597911</v>
      </c>
      <c r="Z25" s="24">
        <f t="shared" si="1"/>
        <v>17111.875707274841</v>
      </c>
      <c r="AA25" s="24">
        <f t="shared" si="2"/>
        <v>100000</v>
      </c>
      <c r="AC25" s="5">
        <v>1998</v>
      </c>
      <c r="AD25" s="24">
        <f t="shared" si="3"/>
        <v>54244.818349654844</v>
      </c>
      <c r="AE25" s="24">
        <f t="shared" si="4"/>
        <v>8477.975375626851</v>
      </c>
      <c r="AF25" s="24">
        <f t="shared" si="5"/>
        <v>0</v>
      </c>
      <c r="AH25" s="5">
        <v>1998</v>
      </c>
      <c r="AI25" s="24">
        <f t="shared" si="6"/>
        <v>54862.581236260179</v>
      </c>
      <c r="AJ25" s="24">
        <f t="shared" si="7"/>
        <v>8032.0668843077638</v>
      </c>
      <c r="AK25" s="24">
        <f t="shared" si="8"/>
        <v>0</v>
      </c>
      <c r="AL25" s="24">
        <f t="shared" si="14"/>
        <v>62894.648120567945</v>
      </c>
      <c r="AM25" s="24"/>
      <c r="AN25" s="5">
        <v>1998</v>
      </c>
      <c r="AO25" s="24">
        <f t="shared" si="18"/>
        <v>301744.19679943105</v>
      </c>
      <c r="AP25" s="24">
        <f t="shared" si="19"/>
        <v>16064.133768615528</v>
      </c>
      <c r="AQ25" s="24">
        <f t="shared" si="20"/>
        <v>74616.800970824508</v>
      </c>
      <c r="AR25" s="24">
        <f t="shared" si="10"/>
        <v>392425.13153887109</v>
      </c>
      <c r="AS25" s="24"/>
      <c r="AT25" s="5">
        <v>1998</v>
      </c>
      <c r="AU25" s="24">
        <f t="shared" si="21"/>
        <v>325468.91009792907</v>
      </c>
      <c r="AV25" s="24">
        <f t="shared" si="22"/>
        <v>21194.938439067126</v>
      </c>
      <c r="AW25" s="24">
        <f t="shared" si="23"/>
        <v>100000</v>
      </c>
      <c r="AX25" s="24">
        <f t="shared" si="24"/>
        <v>446663.84853699617</v>
      </c>
      <c r="AY25" s="24"/>
      <c r="AZ25" s="24">
        <f t="shared" si="44"/>
        <v>90115.182068185022</v>
      </c>
      <c r="BA25" s="24">
        <f t="shared" si="45"/>
        <v>27220.533947617078</v>
      </c>
      <c r="BB25" s="24">
        <v>-1375</v>
      </c>
      <c r="BC25" s="24"/>
      <c r="BD25" s="5">
        <v>1998</v>
      </c>
      <c r="BE25" s="29">
        <v>1.552279E-2</v>
      </c>
      <c r="BF25" s="29">
        <f t="shared" si="25"/>
        <v>-4.6522966889271156E-2</v>
      </c>
      <c r="BG25" s="29">
        <f t="shared" si="26"/>
        <v>-3.5808469852629421E-2</v>
      </c>
      <c r="BH25" s="29">
        <f t="shared" si="26"/>
        <v>5.8796497053918317E-2</v>
      </c>
      <c r="BI25" s="26"/>
      <c r="BJ25" s="123">
        <v>1998</v>
      </c>
      <c r="BK25" s="136">
        <f>AVERAGE(Manufacturing!BK25,'Services market producers'!BK25)</f>
        <v>3.9868829599740849E-2</v>
      </c>
      <c r="BL25" s="134">
        <f t="shared" si="27"/>
        <v>80045.453660647559</v>
      </c>
      <c r="BM25" s="134">
        <f t="shared" si="28"/>
        <v>9593.2098536730537</v>
      </c>
      <c r="BN25" s="134">
        <f t="shared" si="29"/>
        <v>-898.48144613558554</v>
      </c>
      <c r="BO25" s="135">
        <f t="shared" si="46"/>
        <v>88740.182068185022</v>
      </c>
      <c r="BP25" s="136">
        <f t="shared" si="30"/>
        <v>0.90202039025729386</v>
      </c>
      <c r="BQ25" s="136">
        <f t="shared" si="31"/>
        <v>0.10810446440488423</v>
      </c>
      <c r="BR25" s="136">
        <f t="shared" si="31"/>
        <v>-1.0124854662177976E-2</v>
      </c>
      <c r="BS25" s="136">
        <f t="shared" si="32"/>
        <v>1.0000000000000002</v>
      </c>
      <c r="BT25" s="143"/>
      <c r="BU25" s="144">
        <f t="shared" si="50"/>
        <v>1.0367778618457799</v>
      </c>
      <c r="BV25" s="144">
        <f t="shared" si="51"/>
        <v>1.0369871286640959</v>
      </c>
      <c r="BW25" s="144">
        <f t="shared" si="52"/>
        <v>1.0368824899755786</v>
      </c>
      <c r="BX25" s="78">
        <v>1998</v>
      </c>
      <c r="BY25" s="86">
        <f>AVERAGE(Manufacturing!BY25,'Services market producers'!BY25)</f>
        <v>6.4580095458164677E-2</v>
      </c>
      <c r="BZ25" s="87">
        <f t="shared" si="33"/>
        <v>78568.647708465243</v>
      </c>
      <c r="CA25" s="87">
        <f t="shared" si="34"/>
        <v>9574.4797709571176</v>
      </c>
      <c r="CB25" s="87">
        <f t="shared" si="35"/>
        <v>4722.3640791397456</v>
      </c>
      <c r="CC25" s="88">
        <f t="shared" si="47"/>
        <v>92865.491558562106</v>
      </c>
      <c r="CD25" s="86">
        <f t="shared" si="36"/>
        <v>0.84604783100640668</v>
      </c>
      <c r="CE25" s="86">
        <f t="shared" si="36"/>
        <v>0.1031005124752862</v>
      </c>
      <c r="CF25" s="86">
        <f t="shared" si="36"/>
        <v>5.085165651830708E-2</v>
      </c>
      <c r="CG25" s="86">
        <f t="shared" si="37"/>
        <v>0.99999999999999989</v>
      </c>
      <c r="CH25" s="89"/>
      <c r="CI25" s="90">
        <f t="shared" si="53"/>
        <v>1.0346873588531504</v>
      </c>
      <c r="CJ25" s="90">
        <f t="shared" si="54"/>
        <v>1.0346062406200238</v>
      </c>
      <c r="CK25" s="90">
        <f t="shared" si="55"/>
        <v>1.0346467989416095</v>
      </c>
      <c r="CL25" s="54">
        <v>1998</v>
      </c>
      <c r="CM25" s="63">
        <f t="shared" si="56"/>
        <v>0.02</v>
      </c>
      <c r="CN25" s="74">
        <f t="shared" si="38"/>
        <v>77755.063306652402</v>
      </c>
      <c r="CO25" s="74">
        <f t="shared" si="39"/>
        <v>9236.4011325950596</v>
      </c>
      <c r="CP25" s="74">
        <f t="shared" si="40"/>
        <v>-2879.9534274010543</v>
      </c>
      <c r="CQ25" s="75">
        <f t="shared" si="48"/>
        <v>84111.511011846407</v>
      </c>
      <c r="CR25" s="63">
        <f t="shared" si="41"/>
        <v>0.9244283258173932</v>
      </c>
      <c r="CS25" s="63">
        <f t="shared" si="42"/>
        <v>0.109811380410158</v>
      </c>
      <c r="CT25" s="63">
        <f t="shared" si="43"/>
        <v>-3.4239706227551146E-2</v>
      </c>
      <c r="CU25" s="63">
        <f t="shared" si="49"/>
        <v>1</v>
      </c>
      <c r="CV25" s="63"/>
      <c r="CW25" s="65">
        <f t="shared" si="57"/>
        <v>1.037383204691287</v>
      </c>
      <c r="CX25" s="65">
        <f t="shared" si="58"/>
        <v>1.0379444664362445</v>
      </c>
      <c r="CY25" s="65">
        <f t="shared" si="59"/>
        <v>1.0376637976161736</v>
      </c>
      <c r="CZ25" s="25"/>
      <c r="DA25" s="26"/>
      <c r="DB25" s="26"/>
      <c r="DC25" s="26"/>
    </row>
    <row r="26" spans="2:107" x14ac:dyDescent="0.2">
      <c r="B26" s="5">
        <v>1999</v>
      </c>
      <c r="C26" s="24">
        <v>73512.709712723183</v>
      </c>
      <c r="D26" s="24">
        <v>9921.8058689774989</v>
      </c>
      <c r="E26" s="24">
        <v>0</v>
      </c>
      <c r="F26" s="24">
        <v>199011</v>
      </c>
      <c r="G26" s="28"/>
      <c r="H26" s="5">
        <v>1999</v>
      </c>
      <c r="I26" s="26">
        <f>Manufacturing!I26</f>
        <v>99.554340132052957</v>
      </c>
      <c r="J26" s="26">
        <f>Manufacturing!J26</f>
        <v>96.609590796681317</v>
      </c>
      <c r="K26" s="26">
        <f>Manufacturing!K26</f>
        <v>86.448296530459629</v>
      </c>
      <c r="L26" s="26"/>
      <c r="M26" s="5">
        <v>1999</v>
      </c>
      <c r="N26" s="26">
        <f t="shared" si="15"/>
        <v>100.34659116964536</v>
      </c>
      <c r="O26" s="26">
        <f t="shared" si="16"/>
        <v>95.674990099536529</v>
      </c>
      <c r="P26" s="26">
        <f t="shared" si="17"/>
        <v>80.532548750642064</v>
      </c>
      <c r="R26" s="5">
        <v>1999</v>
      </c>
      <c r="S26" s="28">
        <f t="shared" si="11"/>
        <v>73841.792949672425</v>
      </c>
      <c r="T26" s="28">
        <f t="shared" si="12"/>
        <v>10270.000925537848</v>
      </c>
      <c r="U26" s="28">
        <f t="shared" si="13"/>
        <v>0</v>
      </c>
      <c r="V26" s="28"/>
      <c r="W26" s="28"/>
      <c r="X26" s="5">
        <v>1999</v>
      </c>
      <c r="Y26" s="24">
        <f t="shared" si="0"/>
        <v>322103.16586718231</v>
      </c>
      <c r="Z26" s="24">
        <f t="shared" si="1"/>
        <v>18483.126164795183</v>
      </c>
      <c r="AA26" s="24">
        <f t="shared" si="2"/>
        <v>100000</v>
      </c>
      <c r="AC26" s="5">
        <v>1999</v>
      </c>
      <c r="AD26" s="24">
        <f t="shared" si="3"/>
        <v>57036.453878469219</v>
      </c>
      <c r="AE26" s="24">
        <f t="shared" si="4"/>
        <v>8898.7504680175061</v>
      </c>
      <c r="AF26" s="24">
        <f t="shared" si="5"/>
        <v>0</v>
      </c>
      <c r="AH26" s="5">
        <v>1999</v>
      </c>
      <c r="AI26" s="24">
        <f t="shared" si="6"/>
        <v>56782.265293432756</v>
      </c>
      <c r="AJ26" s="24">
        <f t="shared" si="7"/>
        <v>8597.0464131694771</v>
      </c>
      <c r="AK26" s="24">
        <f t="shared" si="8"/>
        <v>0</v>
      </c>
      <c r="AL26" s="24">
        <f t="shared" si="14"/>
        <v>65379.311706602231</v>
      </c>
      <c r="AM26" s="24"/>
      <c r="AN26" s="5">
        <v>1999</v>
      </c>
      <c r="AO26" s="24">
        <f t="shared" si="18"/>
        <v>312302.45911388012</v>
      </c>
      <c r="AP26" s="24">
        <f t="shared" si="19"/>
        <v>17194.092826338954</v>
      </c>
      <c r="AQ26" s="24">
        <f t="shared" si="20"/>
        <v>86448.296530459629</v>
      </c>
      <c r="AR26" s="24">
        <f t="shared" si="10"/>
        <v>415944.84847067867</v>
      </c>
      <c r="AS26" s="24"/>
      <c r="AT26" s="5">
        <v>1999</v>
      </c>
      <c r="AU26" s="24">
        <f t="shared" si="21"/>
        <v>342218.72327081533</v>
      </c>
      <c r="AV26" s="24">
        <f t="shared" si="22"/>
        <v>22246.876170043764</v>
      </c>
      <c r="AW26" s="24">
        <f t="shared" si="23"/>
        <v>100000</v>
      </c>
      <c r="AX26" s="24">
        <f t="shared" si="24"/>
        <v>464465.59944085911</v>
      </c>
      <c r="AY26" s="24"/>
      <c r="AZ26" s="24">
        <f t="shared" si="44"/>
        <v>100809.24914827691</v>
      </c>
      <c r="BA26" s="24">
        <f t="shared" si="45"/>
        <v>35429.93744167468</v>
      </c>
      <c r="BB26" s="24">
        <v>-1387.5</v>
      </c>
      <c r="BC26" s="24"/>
      <c r="BD26" s="5">
        <v>1999</v>
      </c>
      <c r="BE26" s="29">
        <v>2.188027E-2</v>
      </c>
      <c r="BF26" s="29">
        <f t="shared" si="25"/>
        <v>-3.6742927687575699E-2</v>
      </c>
      <c r="BG26" s="29">
        <f t="shared" si="26"/>
        <v>-2.104502508525008E-3</v>
      </c>
      <c r="BH26" s="29">
        <f t="shared" si="26"/>
        <v>0.133756526555874</v>
      </c>
      <c r="BI26" s="26"/>
      <c r="BJ26" s="123">
        <v>1999</v>
      </c>
      <c r="BK26" s="136">
        <f>AVERAGE(Manufacturing!BK26,'Services market producers'!BK26)</f>
        <v>5.6648712420237265E-2</v>
      </c>
      <c r="BL26" s="134">
        <f t="shared" si="27"/>
        <v>88562.469668517442</v>
      </c>
      <c r="BM26" s="134">
        <f t="shared" si="28"/>
        <v>10489.545136219234</v>
      </c>
      <c r="BN26" s="134">
        <f t="shared" si="29"/>
        <v>369.73434354022265</v>
      </c>
      <c r="BO26" s="135">
        <f t="shared" si="46"/>
        <v>99421.749148276911</v>
      </c>
      <c r="BP26" s="136">
        <f t="shared" si="30"/>
        <v>0.89077561426158358</v>
      </c>
      <c r="BQ26" s="136">
        <f t="shared" si="31"/>
        <v>0.10550553803449182</v>
      </c>
      <c r="BR26" s="136">
        <f t="shared" si="31"/>
        <v>3.7188477039244543E-3</v>
      </c>
      <c r="BS26" s="136">
        <f t="shared" si="32"/>
        <v>0.99999999999999989</v>
      </c>
      <c r="BT26" s="143"/>
      <c r="BU26" s="144">
        <f t="shared" si="50"/>
        <v>1.051786640629901</v>
      </c>
      <c r="BV26" s="144">
        <f t="shared" si="51"/>
        <v>1.0510689162854967</v>
      </c>
      <c r="BW26" s="144">
        <f t="shared" si="52"/>
        <v>1.0514277172161828</v>
      </c>
      <c r="BX26" s="78">
        <v>1999</v>
      </c>
      <c r="BY26" s="86">
        <f>AVERAGE(Manufacturing!BY26,'Services market producers'!BY26)</f>
        <v>6.1504539870021635E-2</v>
      </c>
      <c r="BZ26" s="87">
        <f t="shared" si="33"/>
        <v>80069.523414814015</v>
      </c>
      <c r="CA26" s="87">
        <f t="shared" si="34"/>
        <v>10037.913642538244</v>
      </c>
      <c r="CB26" s="87">
        <f t="shared" si="35"/>
        <v>5061.4929005476588</v>
      </c>
      <c r="CC26" s="88">
        <f t="shared" si="47"/>
        <v>95168.92995789992</v>
      </c>
      <c r="CD26" s="86">
        <f t="shared" si="36"/>
        <v>0.84134100751405461</v>
      </c>
      <c r="CE26" s="86">
        <f t="shared" si="36"/>
        <v>0.10547469270673461</v>
      </c>
      <c r="CF26" s="86">
        <f t="shared" si="36"/>
        <v>5.3184299779210735E-2</v>
      </c>
      <c r="CG26" s="86">
        <f t="shared" si="37"/>
        <v>0.99999999999999989</v>
      </c>
      <c r="CH26" s="89"/>
      <c r="CI26" s="90">
        <f t="shared" si="53"/>
        <v>1.0486577353638338</v>
      </c>
      <c r="CJ26" s="90">
        <f t="shared" si="54"/>
        <v>1.0484010893427267</v>
      </c>
      <c r="CK26" s="90">
        <f t="shared" si="55"/>
        <v>1.0485294045009517</v>
      </c>
      <c r="CL26" s="54">
        <v>1999</v>
      </c>
      <c r="CM26" s="63">
        <f t="shared" si="56"/>
        <v>0.02</v>
      </c>
      <c r="CN26" s="74">
        <f t="shared" si="38"/>
        <v>76923.586032301289</v>
      </c>
      <c r="CO26" s="74">
        <f t="shared" si="39"/>
        <v>9243.6248584779441</v>
      </c>
      <c r="CP26" s="74">
        <f t="shared" si="40"/>
        <v>-9444.2963650409765</v>
      </c>
      <c r="CQ26" s="75">
        <f t="shared" si="48"/>
        <v>76722.914525738248</v>
      </c>
      <c r="CR26" s="63">
        <f t="shared" si="41"/>
        <v>1.0026155354994462</v>
      </c>
      <c r="CS26" s="63">
        <f t="shared" si="42"/>
        <v>0.12048062714532284</v>
      </c>
      <c r="CT26" s="63">
        <f t="shared" si="43"/>
        <v>-0.12309616264476889</v>
      </c>
      <c r="CU26" s="63">
        <f t="shared" si="49"/>
        <v>1.0000000000000002</v>
      </c>
      <c r="CV26" s="63"/>
      <c r="CW26" s="65">
        <f t="shared" si="57"/>
        <v>1.0530245513391094</v>
      </c>
      <c r="CX26" s="65">
        <f t="shared" si="58"/>
        <v>1.057943201557932</v>
      </c>
      <c r="CY26" s="65">
        <f t="shared" si="59"/>
        <v>1.0554810112753343</v>
      </c>
      <c r="CZ26" s="25"/>
      <c r="DA26" s="26"/>
      <c r="DB26" s="26"/>
      <c r="DC26" s="26"/>
    </row>
    <row r="27" spans="2:107" x14ac:dyDescent="0.2">
      <c r="B27" s="5">
        <v>2000</v>
      </c>
      <c r="C27" s="24">
        <v>76197.184621558234</v>
      </c>
      <c r="D27" s="24">
        <v>10699.379190412472</v>
      </c>
      <c r="E27" s="24">
        <v>0</v>
      </c>
      <c r="F27" s="24">
        <v>212106</v>
      </c>
      <c r="G27" s="28"/>
      <c r="H27" s="5">
        <v>2000</v>
      </c>
      <c r="I27" s="26">
        <f>Manufacturing!I27</f>
        <v>100</v>
      </c>
      <c r="J27" s="26">
        <f>Manufacturing!J27</f>
        <v>100</v>
      </c>
      <c r="K27" s="26">
        <f>Manufacturing!K27</f>
        <v>100</v>
      </c>
      <c r="L27" s="26"/>
      <c r="M27" s="5">
        <v>2000</v>
      </c>
      <c r="N27" s="26">
        <f t="shared" si="15"/>
        <v>99.777170066026486</v>
      </c>
      <c r="O27" s="26">
        <f t="shared" si="16"/>
        <v>98.304795398340659</v>
      </c>
      <c r="P27" s="26">
        <f t="shared" si="17"/>
        <v>93.224148265229815</v>
      </c>
      <c r="R27" s="5">
        <v>2000</v>
      </c>
      <c r="S27" s="28">
        <f t="shared" si="11"/>
        <v>76197.184621558234</v>
      </c>
      <c r="T27" s="28">
        <f t="shared" si="12"/>
        <v>10699.379190412472</v>
      </c>
      <c r="U27" s="28">
        <f t="shared" si="13"/>
        <v>0</v>
      </c>
      <c r="V27" s="28"/>
      <c r="W27" s="28"/>
      <c r="X27" s="5">
        <v>2000</v>
      </c>
      <c r="Y27" s="24">
        <f t="shared" si="0"/>
        <v>338266.72412574699</v>
      </c>
      <c r="Z27" s="24">
        <f t="shared" si="1"/>
        <v>19649.379051207088</v>
      </c>
      <c r="AA27" s="24">
        <f t="shared" si="2"/>
        <v>100000</v>
      </c>
      <c r="AC27" s="5">
        <v>2000</v>
      </c>
      <c r="AD27" s="24">
        <f t="shared" si="3"/>
        <v>60033.626362993571</v>
      </c>
      <c r="AE27" s="24">
        <f t="shared" si="4"/>
        <v>9533.1263040005688</v>
      </c>
      <c r="AF27" s="24">
        <f t="shared" si="5"/>
        <v>0</v>
      </c>
      <c r="AH27" s="5">
        <v>2000</v>
      </c>
      <c r="AI27" s="24">
        <f t="shared" si="6"/>
        <v>60033.626362993571</v>
      </c>
      <c r="AJ27" s="24">
        <f t="shared" si="7"/>
        <v>9533.1263040005688</v>
      </c>
      <c r="AK27" s="24">
        <f t="shared" si="8"/>
        <v>0</v>
      </c>
      <c r="AL27" s="24">
        <f t="shared" si="14"/>
        <v>69566.752666994144</v>
      </c>
      <c r="AM27" s="24"/>
      <c r="AN27" s="5">
        <v>2000</v>
      </c>
      <c r="AO27" s="24">
        <f t="shared" si="18"/>
        <v>330184.94499646465</v>
      </c>
      <c r="AP27" s="24">
        <f t="shared" si="19"/>
        <v>19066.252608001138</v>
      </c>
      <c r="AQ27" s="24">
        <f t="shared" si="20"/>
        <v>100000</v>
      </c>
      <c r="AR27" s="24">
        <f t="shared" si="10"/>
        <v>449251.19760446576</v>
      </c>
      <c r="AS27" s="24"/>
      <c r="AT27" s="5">
        <v>2000</v>
      </c>
      <c r="AU27" s="24">
        <f t="shared" si="21"/>
        <v>360201.75817796146</v>
      </c>
      <c r="AV27" s="24">
        <f t="shared" si="22"/>
        <v>23832.81576000142</v>
      </c>
      <c r="AW27" s="24">
        <f t="shared" si="23"/>
        <v>100000</v>
      </c>
      <c r="AX27" s="24">
        <f t="shared" si="24"/>
        <v>484034.57393796288</v>
      </c>
      <c r="AY27" s="24"/>
      <c r="AZ27" s="24">
        <f t="shared" si="44"/>
        <v>106743.77855600725</v>
      </c>
      <c r="BA27" s="24">
        <f t="shared" si="45"/>
        <v>37177.025889013108</v>
      </c>
      <c r="BB27" s="24">
        <v>-1312.5</v>
      </c>
      <c r="BC27" s="24"/>
      <c r="BD27" s="5">
        <v>2000</v>
      </c>
      <c r="BE27" s="29">
        <v>3.3768570000000005E-2</v>
      </c>
      <c r="BF27" s="29">
        <f t="shared" si="25"/>
        <v>-2.8335182543599791E-2</v>
      </c>
      <c r="BG27" s="29">
        <f t="shared" si="26"/>
        <v>1.2820563020803366E-3</v>
      </c>
      <c r="BH27" s="29">
        <f t="shared" si="26"/>
        <v>0.11897461967130907</v>
      </c>
      <c r="BI27" s="26"/>
      <c r="BJ27" s="123">
        <v>2000</v>
      </c>
      <c r="BK27" s="136">
        <f>AVERAGE(Manufacturing!BK27,'Services market producers'!BK27)</f>
        <v>5.5738667802809158E-2</v>
      </c>
      <c r="BL27" s="134">
        <f t="shared" si="27"/>
        <v>93427.510212680441</v>
      </c>
      <c r="BM27" s="134">
        <f t="shared" si="28"/>
        <v>11658.489100298264</v>
      </c>
      <c r="BN27" s="134">
        <f t="shared" si="29"/>
        <v>345.27924302855098</v>
      </c>
      <c r="BO27" s="135">
        <f t="shared" si="46"/>
        <v>105431.27855600725</v>
      </c>
      <c r="BP27" s="136">
        <f t="shared" si="30"/>
        <v>0.88614604216385218</v>
      </c>
      <c r="BQ27" s="136">
        <f t="shared" si="31"/>
        <v>0.11057903555731838</v>
      </c>
      <c r="BR27" s="136">
        <f t="shared" si="31"/>
        <v>3.2749222788295371E-3</v>
      </c>
      <c r="BS27" s="136">
        <f t="shared" si="32"/>
        <v>1.0000000000000002</v>
      </c>
      <c r="BT27" s="143"/>
      <c r="BU27" s="144">
        <f t="shared" si="50"/>
        <v>1.054330102583338</v>
      </c>
      <c r="BV27" s="144">
        <f t="shared" si="51"/>
        <v>1.0544064887922311</v>
      </c>
      <c r="BW27" s="144">
        <f t="shared" si="52"/>
        <v>1.0543682949960371</v>
      </c>
      <c r="BX27" s="78">
        <v>2000</v>
      </c>
      <c r="BY27" s="86">
        <f>AVERAGE(Manufacturing!BY27,'Services market producers'!BY27)</f>
        <v>5.5149742470703131E-2</v>
      </c>
      <c r="BZ27" s="87">
        <f t="shared" si="33"/>
        <v>82412.673850441177</v>
      </c>
      <c r="CA27" s="87">
        <f t="shared" si="34"/>
        <v>11023.707586894436</v>
      </c>
      <c r="CB27" s="87">
        <f t="shared" si="35"/>
        <v>5314.9017047915731</v>
      </c>
      <c r="CC27" s="88">
        <f t="shared" si="47"/>
        <v>98751.283142127184</v>
      </c>
      <c r="CD27" s="86">
        <f t="shared" si="36"/>
        <v>0.83454787855089674</v>
      </c>
      <c r="CE27" s="86">
        <f t="shared" si="36"/>
        <v>0.11163103137635824</v>
      </c>
      <c r="CF27" s="86">
        <f t="shared" si="36"/>
        <v>5.3821090072745013E-2</v>
      </c>
      <c r="CG27" s="86">
        <f t="shared" si="37"/>
        <v>1</v>
      </c>
      <c r="CH27" s="89"/>
      <c r="CI27" s="90">
        <f t="shared" si="53"/>
        <v>1.0517301958405667</v>
      </c>
      <c r="CJ27" s="90">
        <f t="shared" si="54"/>
        <v>1.0516276964645765</v>
      </c>
      <c r="CK27" s="90">
        <f t="shared" si="55"/>
        <v>1.0516789449038395</v>
      </c>
      <c r="CL27" s="54">
        <v>2000</v>
      </c>
      <c r="CM27" s="63">
        <f t="shared" si="56"/>
        <v>0.02</v>
      </c>
      <c r="CN27" s="74">
        <f t="shared" si="38"/>
        <v>77910.395996162071</v>
      </c>
      <c r="CO27" s="74">
        <f t="shared" si="39"/>
        <v>10125.699765464946</v>
      </c>
      <c r="CP27" s="74">
        <f t="shared" si="40"/>
        <v>-9512.0495874740645</v>
      </c>
      <c r="CQ27" s="75">
        <f t="shared" si="48"/>
        <v>78524.046174152958</v>
      </c>
      <c r="CR27" s="63">
        <f t="shared" si="41"/>
        <v>0.99218519411709993</v>
      </c>
      <c r="CS27" s="63">
        <f t="shared" si="42"/>
        <v>0.12895030578286643</v>
      </c>
      <c r="CT27" s="63">
        <f t="shared" si="43"/>
        <v>-0.12113549989996643</v>
      </c>
      <c r="CU27" s="63">
        <f t="shared" si="49"/>
        <v>0.99999999999999989</v>
      </c>
      <c r="CV27" s="63"/>
      <c r="CW27" s="65">
        <f t="shared" si="57"/>
        <v>1.0612746547928851</v>
      </c>
      <c r="CX27" s="65">
        <f t="shared" si="58"/>
        <v>1.0617014797923743</v>
      </c>
      <c r="CY27" s="65">
        <f t="shared" si="59"/>
        <v>1.0614880458393054</v>
      </c>
      <c r="CZ27" s="25"/>
      <c r="DA27" s="26"/>
      <c r="DB27" s="26"/>
      <c r="DC27" s="26"/>
    </row>
    <row r="28" spans="2:107" x14ac:dyDescent="0.2">
      <c r="B28" s="5">
        <v>2001</v>
      </c>
      <c r="C28" s="24">
        <v>78389.267705651422</v>
      </c>
      <c r="D28" s="24">
        <v>12071.979472358391</v>
      </c>
      <c r="E28" s="24">
        <v>0</v>
      </c>
      <c r="F28" s="24">
        <v>226041</v>
      </c>
      <c r="G28" s="28"/>
      <c r="H28" s="5">
        <v>2001</v>
      </c>
      <c r="I28" s="26">
        <f>Manufacturing!I28</f>
        <v>99.294712447326233</v>
      </c>
      <c r="J28" s="26">
        <f>Manufacturing!J28</f>
        <v>100.96930764782851</v>
      </c>
      <c r="K28" s="26">
        <f>Manufacturing!K28</f>
        <v>115.51697192852571</v>
      </c>
      <c r="L28" s="26"/>
      <c r="M28" s="5">
        <v>2001</v>
      </c>
      <c r="N28" s="26">
        <f t="shared" si="15"/>
        <v>99.64735622366311</v>
      </c>
      <c r="O28" s="26">
        <f t="shared" si="16"/>
        <v>100.48465382391426</v>
      </c>
      <c r="P28" s="26">
        <f t="shared" si="17"/>
        <v>107.75848596426286</v>
      </c>
      <c r="R28" s="5">
        <v>2001</v>
      </c>
      <c r="S28" s="28">
        <f t="shared" si="11"/>
        <v>78946.064471696096</v>
      </c>
      <c r="T28" s="28">
        <f t="shared" si="12"/>
        <v>11956.088195102142</v>
      </c>
      <c r="U28" s="28">
        <f t="shared" si="13"/>
        <v>0</v>
      </c>
      <c r="V28" s="28"/>
      <c r="W28" s="28"/>
      <c r="X28" s="5">
        <v>2001</v>
      </c>
      <c r="Y28" s="24">
        <f t="shared" si="0"/>
        <v>354256.16253717727</v>
      </c>
      <c r="Z28" s="24">
        <f t="shared" si="1"/>
        <v>21354.497986805964</v>
      </c>
      <c r="AA28" s="24">
        <f t="shared" si="2"/>
        <v>100000</v>
      </c>
      <c r="AC28" s="5">
        <v>2001</v>
      </c>
      <c r="AD28" s="24">
        <f t="shared" si="3"/>
        <v>62956.626060265829</v>
      </c>
      <c r="AE28" s="24">
        <f t="shared" si="4"/>
        <v>10250.969259503265</v>
      </c>
      <c r="AF28" s="24">
        <f t="shared" si="5"/>
        <v>0</v>
      </c>
      <c r="AH28" s="5">
        <v>2001</v>
      </c>
      <c r="AI28" s="24">
        <f t="shared" si="6"/>
        <v>62512.6008130794</v>
      </c>
      <c r="AJ28" s="24">
        <f t="shared" si="7"/>
        <v>10350.332688512181</v>
      </c>
      <c r="AK28" s="24">
        <f t="shared" si="8"/>
        <v>0</v>
      </c>
      <c r="AL28" s="24">
        <f t="shared" si="14"/>
        <v>72862.933501591586</v>
      </c>
      <c r="AM28" s="24"/>
      <c r="AN28" s="5">
        <v>2001</v>
      </c>
      <c r="AO28" s="24">
        <f t="shared" si="18"/>
        <v>343819.30447193678</v>
      </c>
      <c r="AP28" s="24">
        <f t="shared" si="19"/>
        <v>20700.665377024357</v>
      </c>
      <c r="AQ28" s="24">
        <f t="shared" si="20"/>
        <v>115516.9719285257</v>
      </c>
      <c r="AR28" s="24">
        <f t="shared" si="10"/>
        <v>480036.94177748682</v>
      </c>
      <c r="AS28" s="24"/>
      <c r="AT28" s="5">
        <v>2001</v>
      </c>
      <c r="AU28" s="24">
        <f t="shared" si="21"/>
        <v>377739.75636159501</v>
      </c>
      <c r="AV28" s="24">
        <f t="shared" si="22"/>
        <v>25627.42314875816</v>
      </c>
      <c r="AW28" s="24">
        <f t="shared" si="23"/>
        <v>100000</v>
      </c>
      <c r="AX28" s="24">
        <f t="shared" si="24"/>
        <v>503367.17951035319</v>
      </c>
      <c r="AY28" s="24"/>
      <c r="AZ28" s="24">
        <f t="shared" si="44"/>
        <v>105363.28402463542</v>
      </c>
      <c r="BA28" s="24">
        <f t="shared" si="45"/>
        <v>32500.350523043831</v>
      </c>
      <c r="BB28" s="24">
        <v>-1375</v>
      </c>
      <c r="BC28" s="24"/>
      <c r="BD28" s="5">
        <v>2001</v>
      </c>
      <c r="BE28" s="29">
        <v>2.8261709999999999E-2</v>
      </c>
      <c r="BF28" s="29">
        <f t="shared" si="25"/>
        <v>-3.4343966310617202E-2</v>
      </c>
      <c r="BG28" s="29">
        <f t="shared" si="26"/>
        <v>-1.8058275768835896E-2</v>
      </c>
      <c r="BH28" s="29">
        <f t="shared" si="26"/>
        <v>0.12341995043777043</v>
      </c>
      <c r="BI28" s="26"/>
      <c r="BJ28" s="123">
        <v>2001</v>
      </c>
      <c r="BK28" s="136">
        <f>AVERAGE(Manufacturing!BK28,'Services market producers'!BK28)</f>
        <v>4.337519756309767E-2</v>
      </c>
      <c r="BL28" s="134">
        <f t="shared" si="27"/>
        <v>92542.500311414042</v>
      </c>
      <c r="BM28" s="134">
        <f t="shared" si="28"/>
        <v>12418.719953039346</v>
      </c>
      <c r="BN28" s="134">
        <f t="shared" si="29"/>
        <v>-972.93623981796839</v>
      </c>
      <c r="BO28" s="135">
        <f t="shared" si="46"/>
        <v>103988.28402463542</v>
      </c>
      <c r="BP28" s="136">
        <f t="shared" si="30"/>
        <v>0.88993198781403293</v>
      </c>
      <c r="BQ28" s="136">
        <f t="shared" si="31"/>
        <v>0.11942422234890693</v>
      </c>
      <c r="BR28" s="136">
        <f t="shared" si="31"/>
        <v>-9.3562101629398389E-3</v>
      </c>
      <c r="BS28" s="136">
        <f t="shared" si="32"/>
        <v>1</v>
      </c>
      <c r="BT28" s="143"/>
      <c r="BU28" s="144">
        <f t="shared" si="50"/>
        <v>1.0514724807216747</v>
      </c>
      <c r="BV28" s="144">
        <f t="shared" si="51"/>
        <v>1.0522786359326755</v>
      </c>
      <c r="BW28" s="144">
        <f t="shared" si="52"/>
        <v>1.0518754810977153</v>
      </c>
      <c r="BX28" s="78">
        <v>2001</v>
      </c>
      <c r="BY28" s="86">
        <f>AVERAGE(Manufacturing!BY28,'Services market producers'!BY28)</f>
        <v>4.4444995309546764E-2</v>
      </c>
      <c r="BZ28" s="87">
        <f t="shared" si="33"/>
        <v>81709.841002120811</v>
      </c>
      <c r="CA28" s="87">
        <f t="shared" si="34"/>
        <v>11768.642347302417</v>
      </c>
      <c r="CB28" s="87">
        <f t="shared" si="35"/>
        <v>4924.6799288876819</v>
      </c>
      <c r="CC28" s="88">
        <f t="shared" si="47"/>
        <v>98403.163278310909</v>
      </c>
      <c r="CD28" s="86">
        <f t="shared" si="36"/>
        <v>0.83035786940124234</v>
      </c>
      <c r="CE28" s="86">
        <f t="shared" si="36"/>
        <v>0.11959617917990599</v>
      </c>
      <c r="CF28" s="86">
        <f t="shared" si="36"/>
        <v>5.0045951418851722E-2</v>
      </c>
      <c r="CG28" s="86">
        <f t="shared" si="37"/>
        <v>1</v>
      </c>
      <c r="CH28" s="89"/>
      <c r="CI28" s="90">
        <f t="shared" si="53"/>
        <v>1.049039413551198</v>
      </c>
      <c r="CJ28" s="90">
        <f t="shared" si="54"/>
        <v>1.0492380666039165</v>
      </c>
      <c r="CK28" s="90">
        <f t="shared" si="55"/>
        <v>1.0491387353757202</v>
      </c>
      <c r="CL28" s="54">
        <v>2001</v>
      </c>
      <c r="CM28" s="63">
        <f t="shared" si="56"/>
        <v>0.02</v>
      </c>
      <c r="CN28" s="74">
        <f t="shared" si="38"/>
        <v>83540.56217496474</v>
      </c>
      <c r="CO28" s="74">
        <f t="shared" si="39"/>
        <v>11437.667382262924</v>
      </c>
      <c r="CP28" s="74">
        <f t="shared" si="40"/>
        <v>-11488.878749415886</v>
      </c>
      <c r="CQ28" s="75">
        <f t="shared" si="48"/>
        <v>83489.350807811774</v>
      </c>
      <c r="CR28" s="63">
        <f t="shared" si="41"/>
        <v>1.0006133880148482</v>
      </c>
      <c r="CS28" s="63">
        <f t="shared" si="42"/>
        <v>0.13699552423867625</v>
      </c>
      <c r="CT28" s="63">
        <f t="shared" si="43"/>
        <v>-0.1376089122535244</v>
      </c>
      <c r="CU28" s="63">
        <f t="shared" si="49"/>
        <v>1</v>
      </c>
      <c r="CV28" s="63"/>
      <c r="CW28" s="65">
        <f t="shared" si="57"/>
        <v>1.0580188145123759</v>
      </c>
      <c r="CX28" s="65">
        <f t="shared" si="58"/>
        <v>1.059378849592046</v>
      </c>
      <c r="CY28" s="65">
        <f t="shared" si="59"/>
        <v>1.0586986136596483</v>
      </c>
      <c r="CZ28" s="25"/>
      <c r="DA28" s="26"/>
      <c r="DB28" s="26"/>
      <c r="DC28" s="26"/>
    </row>
    <row r="29" spans="2:107" x14ac:dyDescent="0.2">
      <c r="B29" s="5">
        <v>2002</v>
      </c>
      <c r="C29" s="24">
        <v>81529.55210717149</v>
      </c>
      <c r="D29" s="24">
        <v>12529.743263803026</v>
      </c>
      <c r="E29" s="24">
        <v>0</v>
      </c>
      <c r="F29" s="24">
        <v>238840</v>
      </c>
      <c r="G29" s="28"/>
      <c r="H29" s="5">
        <v>2002</v>
      </c>
      <c r="I29" s="26">
        <f>Manufacturing!I29</f>
        <v>98.127414596253658</v>
      </c>
      <c r="J29" s="26">
        <f>Manufacturing!J29</f>
        <v>99.680395588470873</v>
      </c>
      <c r="K29" s="26">
        <f>Manufacturing!K29</f>
        <v>134.47082346572378</v>
      </c>
      <c r="L29" s="26"/>
      <c r="M29" s="5">
        <v>2002</v>
      </c>
      <c r="N29" s="26">
        <f t="shared" si="15"/>
        <v>98.711063521789953</v>
      </c>
      <c r="O29" s="26">
        <f t="shared" si="16"/>
        <v>100.32485161814969</v>
      </c>
      <c r="P29" s="26">
        <f t="shared" si="17"/>
        <v>124.99389769712474</v>
      </c>
      <c r="R29" s="5">
        <v>2002</v>
      </c>
      <c r="S29" s="28">
        <f t="shared" si="11"/>
        <v>83085.397126405238</v>
      </c>
      <c r="T29" s="28">
        <f t="shared" si="12"/>
        <v>12569.917273936087</v>
      </c>
      <c r="U29" s="28">
        <f t="shared" si="13"/>
        <v>0</v>
      </c>
      <c r="V29" s="28"/>
      <c r="W29" s="28"/>
      <c r="X29" s="5">
        <v>2002</v>
      </c>
      <c r="Y29" s="24">
        <f t="shared" si="0"/>
        <v>371375.08281351917</v>
      </c>
      <c r="Z29" s="24">
        <f t="shared" si="1"/>
        <v>22868.632611232453</v>
      </c>
      <c r="AA29" s="24">
        <f t="shared" si="2"/>
        <v>100000</v>
      </c>
      <c r="AC29" s="5">
        <v>2002</v>
      </c>
      <c r="AD29" s="24">
        <f t="shared" si="3"/>
        <v>65966.476850063307</v>
      </c>
      <c r="AE29" s="24">
        <f t="shared" si="4"/>
        <v>11055.782649509603</v>
      </c>
      <c r="AF29" s="24">
        <f t="shared" si="5"/>
        <v>0</v>
      </c>
      <c r="AH29" s="5">
        <v>2002</v>
      </c>
      <c r="AI29" s="24">
        <f t="shared" si="6"/>
        <v>64731.198233203308</v>
      </c>
      <c r="AJ29" s="24">
        <f t="shared" si="7"/>
        <v>11020.447880432699</v>
      </c>
      <c r="AK29" s="24">
        <f t="shared" si="8"/>
        <v>0</v>
      </c>
      <c r="AL29" s="24">
        <f t="shared" si="14"/>
        <v>75751.646113636001</v>
      </c>
      <c r="AM29" s="24"/>
      <c r="AN29" s="5">
        <v>2002</v>
      </c>
      <c r="AO29" s="24">
        <f t="shared" si="18"/>
        <v>356021.59028261818</v>
      </c>
      <c r="AP29" s="24">
        <f t="shared" si="19"/>
        <v>22040.895760865402</v>
      </c>
      <c r="AQ29" s="24">
        <f t="shared" si="20"/>
        <v>134470.82346572378</v>
      </c>
      <c r="AR29" s="24">
        <f t="shared" si="10"/>
        <v>512533.30950920738</v>
      </c>
      <c r="AS29" s="24"/>
      <c r="AT29" s="5">
        <v>2002</v>
      </c>
      <c r="AU29" s="24">
        <f t="shared" si="21"/>
        <v>395798.8611003799</v>
      </c>
      <c r="AV29" s="24">
        <f t="shared" si="22"/>
        <v>27639.456623774007</v>
      </c>
      <c r="AW29" s="24">
        <f t="shared" si="23"/>
        <v>100000</v>
      </c>
      <c r="AX29" s="24">
        <f t="shared" si="24"/>
        <v>523438.31772415392</v>
      </c>
      <c r="AY29" s="24"/>
      <c r="AZ29" s="24">
        <f t="shared" si="44"/>
        <v>119854.99152717034</v>
      </c>
      <c r="BA29" s="24">
        <f t="shared" si="45"/>
        <v>44103.345413534335</v>
      </c>
      <c r="BB29" s="24">
        <v>-1637.5</v>
      </c>
      <c r="BC29" s="24"/>
      <c r="BD29" s="5">
        <v>2002</v>
      </c>
      <c r="BE29" s="29">
        <v>1.5860320000000001E-2</v>
      </c>
      <c r="BF29" s="29">
        <f t="shared" si="25"/>
        <v>-2.7185047791921768E-2</v>
      </c>
      <c r="BG29" s="29">
        <f t="shared" si="26"/>
        <v>-2.8178780270685211E-2</v>
      </c>
      <c r="BH29" s="29">
        <f t="shared" si="26"/>
        <v>0.14590409487348399</v>
      </c>
      <c r="BI29" s="26"/>
      <c r="BJ29" s="123">
        <v>2002</v>
      </c>
      <c r="BK29" s="136">
        <f>AVERAGE(Manufacturing!BK29,'Services market producers'!BK29)</f>
        <v>6.3707219327817227E-2</v>
      </c>
      <c r="BL29" s="134">
        <f t="shared" si="27"/>
        <v>102966.86706510842</v>
      </c>
      <c r="BM29" s="134">
        <f t="shared" si="28"/>
        <v>13783.88013825827</v>
      </c>
      <c r="BN29" s="134">
        <f t="shared" si="29"/>
        <v>1466.7443238036321</v>
      </c>
      <c r="BO29" s="135">
        <f t="shared" si="46"/>
        <v>118217.49152717034</v>
      </c>
      <c r="BP29" s="136">
        <f t="shared" si="30"/>
        <v>0.8709951948307344</v>
      </c>
      <c r="BQ29" s="136">
        <f t="shared" si="31"/>
        <v>0.1165976367811042</v>
      </c>
      <c r="BR29" s="136">
        <f t="shared" si="31"/>
        <v>1.2407168388161284E-2</v>
      </c>
      <c r="BS29" s="136">
        <f t="shared" si="32"/>
        <v>0.99999999999999989</v>
      </c>
      <c r="BT29" s="143"/>
      <c r="BU29" s="144">
        <f t="shared" si="50"/>
        <v>1.0519222667880546</v>
      </c>
      <c r="BV29" s="144">
        <f t="shared" si="51"/>
        <v>1.0506725524916996</v>
      </c>
      <c r="BW29" s="144">
        <f t="shared" si="52"/>
        <v>1.0512972239424299</v>
      </c>
      <c r="BX29" s="78">
        <v>2002</v>
      </c>
      <c r="BY29" s="86">
        <f>AVERAGE(Manufacturing!BY29,'Services market producers'!BY29)</f>
        <v>5.2829490212947361E-2</v>
      </c>
      <c r="BZ29" s="87">
        <f t="shared" si="33"/>
        <v>87116.674511404868</v>
      </c>
      <c r="CA29" s="87">
        <f t="shared" si="34"/>
        <v>12755.771355797104</v>
      </c>
      <c r="CB29" s="87">
        <f t="shared" si="35"/>
        <v>6708.0953595206256</v>
      </c>
      <c r="CC29" s="88">
        <f t="shared" si="47"/>
        <v>106580.54122672259</v>
      </c>
      <c r="CD29" s="86">
        <f t="shared" si="36"/>
        <v>0.81737879643608324</v>
      </c>
      <c r="CE29" s="86">
        <f t="shared" si="36"/>
        <v>0.11968199081164818</v>
      </c>
      <c r="CF29" s="86">
        <f t="shared" si="36"/>
        <v>6.2939212752268575E-2</v>
      </c>
      <c r="CG29" s="86">
        <f t="shared" si="37"/>
        <v>1</v>
      </c>
      <c r="CH29" s="89"/>
      <c r="CI29" s="90">
        <f t="shared" si="53"/>
        <v>1.0490876285155912</v>
      </c>
      <c r="CJ29" s="90">
        <f t="shared" si="54"/>
        <v>1.0482255621766232</v>
      </c>
      <c r="CK29" s="90">
        <f t="shared" si="55"/>
        <v>1.0486565067615305</v>
      </c>
      <c r="CL29" s="54">
        <v>2002</v>
      </c>
      <c r="CM29" s="63">
        <f t="shared" si="56"/>
        <v>0.02</v>
      </c>
      <c r="CN29" s="74">
        <f t="shared" si="38"/>
        <v>84309.157392198817</v>
      </c>
      <c r="CO29" s="74">
        <f t="shared" si="39"/>
        <v>12489.617446762217</v>
      </c>
      <c r="CP29" s="74">
        <f t="shared" si="40"/>
        <v>-16223.722379464336</v>
      </c>
      <c r="CQ29" s="75">
        <f t="shared" si="48"/>
        <v>80575.052459496699</v>
      </c>
      <c r="CR29" s="63">
        <f t="shared" si="41"/>
        <v>1.0463431895943123</v>
      </c>
      <c r="CS29" s="63">
        <f t="shared" si="42"/>
        <v>0.15500601073813103</v>
      </c>
      <c r="CT29" s="63">
        <f t="shared" si="43"/>
        <v>-0.20134920033244338</v>
      </c>
      <c r="CU29" s="63">
        <f t="shared" si="49"/>
        <v>0.99999999999999989</v>
      </c>
      <c r="CV29" s="63"/>
      <c r="CW29" s="65">
        <f t="shared" si="57"/>
        <v>1.0585932987511839</v>
      </c>
      <c r="CX29" s="65">
        <f t="shared" si="58"/>
        <v>1.0627277667422164</v>
      </c>
      <c r="CY29" s="65">
        <f t="shared" si="59"/>
        <v>1.06065851821881</v>
      </c>
      <c r="CZ29" s="25"/>
      <c r="DA29" s="26"/>
      <c r="DB29" s="26"/>
      <c r="DC29" s="26"/>
    </row>
    <row r="30" spans="2:107" x14ac:dyDescent="0.2">
      <c r="B30" s="5">
        <v>2003</v>
      </c>
      <c r="C30" s="24">
        <v>82716.311450709458</v>
      </c>
      <c r="D30" s="24">
        <v>14112.609047802736</v>
      </c>
      <c r="E30" s="24">
        <v>0</v>
      </c>
      <c r="F30" s="24">
        <v>243094</v>
      </c>
      <c r="G30" s="28"/>
      <c r="H30" s="5">
        <v>2003</v>
      </c>
      <c r="I30" s="26">
        <f>Manufacturing!I30</f>
        <v>97.380698927290254</v>
      </c>
      <c r="J30" s="26">
        <f>Manufacturing!J30</f>
        <v>98.478751510166433</v>
      </c>
      <c r="K30" s="26">
        <f>Manufacturing!K30</f>
        <v>169.05925861308981</v>
      </c>
      <c r="L30" s="26"/>
      <c r="M30" s="5">
        <v>2003</v>
      </c>
      <c r="N30" s="26">
        <f t="shared" si="15"/>
        <v>97.754056761771949</v>
      </c>
      <c r="O30" s="26">
        <f t="shared" si="16"/>
        <v>99.079573549318653</v>
      </c>
      <c r="P30" s="26">
        <f t="shared" si="17"/>
        <v>151.76504103940681</v>
      </c>
      <c r="R30" s="5">
        <v>2003</v>
      </c>
      <c r="S30" s="28">
        <f t="shared" si="11"/>
        <v>84941.176600580744</v>
      </c>
      <c r="T30" s="28">
        <f t="shared" si="12"/>
        <v>14330.613285999898</v>
      </c>
      <c r="U30" s="28">
        <f t="shared" si="13"/>
        <v>0</v>
      </c>
      <c r="V30" s="28"/>
      <c r="W30" s="28"/>
      <c r="X30" s="5">
        <v>2003</v>
      </c>
      <c r="Y30" s="24">
        <f t="shared" si="0"/>
        <v>387341.98089513165</v>
      </c>
      <c r="Z30" s="24">
        <f t="shared" si="1"/>
        <v>25185.670195539387</v>
      </c>
      <c r="AA30" s="24">
        <f t="shared" si="2"/>
        <v>100000</v>
      </c>
      <c r="AC30" s="5">
        <v>2003</v>
      </c>
      <c r="AD30" s="24">
        <f t="shared" si="3"/>
        <v>68974.278518968262</v>
      </c>
      <c r="AE30" s="24">
        <f t="shared" si="4"/>
        <v>12013.575701692962</v>
      </c>
      <c r="AF30" s="24">
        <f t="shared" si="5"/>
        <v>0</v>
      </c>
      <c r="AH30" s="5">
        <v>2003</v>
      </c>
      <c r="AI30" s="24">
        <f t="shared" si="6"/>
        <v>67167.634501827124</v>
      </c>
      <c r="AJ30" s="24">
        <f t="shared" si="7"/>
        <v>11830.819362755947</v>
      </c>
      <c r="AK30" s="24">
        <f t="shared" si="8"/>
        <v>0</v>
      </c>
      <c r="AL30" s="24">
        <f t="shared" si="14"/>
        <v>78998.453864583076</v>
      </c>
      <c r="AM30" s="24"/>
      <c r="AN30" s="5">
        <v>2003</v>
      </c>
      <c r="AO30" s="24">
        <f t="shared" si="18"/>
        <v>369421.98976004915</v>
      </c>
      <c r="AP30" s="24">
        <f t="shared" si="19"/>
        <v>23661.63872551189</v>
      </c>
      <c r="AQ30" s="24">
        <f t="shared" si="20"/>
        <v>169059.2586130898</v>
      </c>
      <c r="AR30" s="24">
        <f t="shared" si="10"/>
        <v>562142.88709865091</v>
      </c>
      <c r="AS30" s="24"/>
      <c r="AT30" s="5">
        <v>2003</v>
      </c>
      <c r="AU30" s="24">
        <f t="shared" si="21"/>
        <v>413845.67111380957</v>
      </c>
      <c r="AV30" s="24">
        <f t="shared" si="22"/>
        <v>30033.939254232402</v>
      </c>
      <c r="AW30" s="24">
        <f t="shared" si="23"/>
        <v>100000</v>
      </c>
      <c r="AX30" s="24">
        <f t="shared" si="24"/>
        <v>543879.61036804202</v>
      </c>
      <c r="AY30" s="24"/>
      <c r="AZ30" s="24">
        <f t="shared" si="44"/>
        <v>143866.32935124659</v>
      </c>
      <c r="BA30" s="24">
        <f t="shared" si="45"/>
        <v>64867.875486663514</v>
      </c>
      <c r="BB30" s="24">
        <v>-1737.5</v>
      </c>
      <c r="BC30" s="24"/>
      <c r="BD30" s="5">
        <v>2003</v>
      </c>
      <c r="BE30" s="29">
        <v>2.2700950000000001E-2</v>
      </c>
      <c r="BF30" s="29">
        <f t="shared" si="25"/>
        <v>-2.9637797793132803E-2</v>
      </c>
      <c r="BG30" s="29">
        <f t="shared" ref="BG30:BH32" si="60">(J30/J29)/(1+$BE30)-1</f>
        <v>-3.3984439924264476E-2</v>
      </c>
      <c r="BH30" s="29">
        <f t="shared" si="60"/>
        <v>0.22931232638125776</v>
      </c>
      <c r="BI30" s="26"/>
      <c r="BJ30" s="123">
        <v>2003</v>
      </c>
      <c r="BK30" s="136">
        <f>AVERAGE(Manufacturing!BK30,'Services market producers'!BK30)</f>
        <v>9.3919107882384487E-2</v>
      </c>
      <c r="BL30" s="134">
        <f t="shared" si="27"/>
        <v>119835.60287314771</v>
      </c>
      <c r="BM30" s="134">
        <f t="shared" si="28"/>
        <v>15811.148396237482</v>
      </c>
      <c r="BN30" s="134">
        <f t="shared" si="29"/>
        <v>6482.0780818614103</v>
      </c>
      <c r="BO30" s="135">
        <f t="shared" si="46"/>
        <v>142128.82935124659</v>
      </c>
      <c r="BP30" s="136">
        <f t="shared" si="30"/>
        <v>0.84314775137558429</v>
      </c>
      <c r="BQ30" s="136">
        <f t="shared" ref="BQ30:BR32" si="61">BM30/$BO30</f>
        <v>0.11124518838583401</v>
      </c>
      <c r="BR30" s="136">
        <f t="shared" si="61"/>
        <v>4.5607060238581756E-2</v>
      </c>
      <c r="BS30" s="136">
        <f t="shared" si="32"/>
        <v>1</v>
      </c>
      <c r="BT30" s="143"/>
      <c r="BU30" s="144">
        <f t="shared" si="50"/>
        <v>1.0498149962009782</v>
      </c>
      <c r="BV30" s="144">
        <f t="shared" si="51"/>
        <v>1.0478190658595616</v>
      </c>
      <c r="BW30" s="144">
        <f t="shared" si="52"/>
        <v>1.0488165562407319</v>
      </c>
      <c r="BX30" s="78">
        <v>2003</v>
      </c>
      <c r="BY30" s="86">
        <f>AVERAGE(Manufacturing!BY30,'Services market producers'!BY30)</f>
        <v>5.8999795365812895E-2</v>
      </c>
      <c r="BZ30" s="87">
        <f t="shared" si="33"/>
        <v>93366.028532299257</v>
      </c>
      <c r="CA30" s="87">
        <f t="shared" si="34"/>
        <v>13968.751067072915</v>
      </c>
      <c r="CB30" s="87">
        <f t="shared" si="35"/>
        <v>9157.3730858959534</v>
      </c>
      <c r="CC30" s="88">
        <f t="shared" si="47"/>
        <v>116492.15268526811</v>
      </c>
      <c r="CD30" s="86">
        <f t="shared" si="36"/>
        <v>0.80147912438832081</v>
      </c>
      <c r="CE30" s="86">
        <f t="shared" si="36"/>
        <v>0.11991151974685277</v>
      </c>
      <c r="CF30" s="86">
        <f t="shared" si="36"/>
        <v>7.8609355864826577E-2</v>
      </c>
      <c r="CG30" s="86">
        <f t="shared" si="37"/>
        <v>1.0000000000000002</v>
      </c>
      <c r="CH30" s="89"/>
      <c r="CI30" s="90">
        <f t="shared" si="53"/>
        <v>1.0476375137485139</v>
      </c>
      <c r="CJ30" s="90">
        <f t="shared" si="54"/>
        <v>1.0465841091847914</v>
      </c>
      <c r="CK30" s="90">
        <f t="shared" si="55"/>
        <v>1.0471106789996261</v>
      </c>
      <c r="CL30" s="54">
        <v>2003</v>
      </c>
      <c r="CM30" s="63">
        <f t="shared" si="56"/>
        <v>0.02</v>
      </c>
      <c r="CN30" s="74">
        <f t="shared" si="38"/>
        <v>88151.107693235768</v>
      </c>
      <c r="CO30" s="74">
        <f t="shared" si="39"/>
        <v>13510.031767069513</v>
      </c>
      <c r="CP30" s="74">
        <f t="shared" si="40"/>
        <v>-32748.271951960782</v>
      </c>
      <c r="CQ30" s="75">
        <f t="shared" si="48"/>
        <v>68912.867508344498</v>
      </c>
      <c r="CR30" s="63">
        <f t="shared" si="41"/>
        <v>1.2791676051292127</v>
      </c>
      <c r="CS30" s="63">
        <f t="shared" si="42"/>
        <v>0.19604512561363979</v>
      </c>
      <c r="CT30" s="63">
        <f t="shared" si="43"/>
        <v>-0.47521273074285247</v>
      </c>
      <c r="CU30" s="63">
        <f t="shared" si="49"/>
        <v>1</v>
      </c>
      <c r="CV30" s="63"/>
      <c r="CW30" s="65">
        <f t="shared" si="57"/>
        <v>1.0611375716739129</v>
      </c>
      <c r="CX30" s="65">
        <f t="shared" si="58"/>
        <v>1.0769030256214858</v>
      </c>
      <c r="CY30" s="65">
        <f t="shared" si="59"/>
        <v>1.0689912354815043</v>
      </c>
      <c r="CZ30" s="25"/>
      <c r="DA30" s="26"/>
      <c r="DB30" s="26"/>
      <c r="DC30" s="26"/>
    </row>
    <row r="31" spans="2:107" x14ac:dyDescent="0.2">
      <c r="B31" s="5">
        <v>2004</v>
      </c>
      <c r="C31" s="24">
        <v>86500.92718943661</v>
      </c>
      <c r="D31" s="24">
        <v>14137.705558792102</v>
      </c>
      <c r="E31" s="24">
        <v>0</v>
      </c>
      <c r="F31" s="24">
        <v>248836</v>
      </c>
      <c r="G31" s="28"/>
      <c r="H31" s="5">
        <v>2004</v>
      </c>
      <c r="I31" s="26">
        <f>Manufacturing!I31</f>
        <v>97.435680563091879</v>
      </c>
      <c r="J31" s="26">
        <f>Manufacturing!J31</f>
        <v>96.978733310788385</v>
      </c>
      <c r="K31" s="26">
        <f>Manufacturing!K31</f>
        <v>200.99886791003277</v>
      </c>
      <c r="L31" s="26"/>
      <c r="M31" s="5">
        <v>2004</v>
      </c>
      <c r="N31" s="26">
        <f t="shared" si="15"/>
        <v>97.408189745191066</v>
      </c>
      <c r="O31" s="26">
        <f t="shared" si="16"/>
        <v>97.728742410477409</v>
      </c>
      <c r="P31" s="26">
        <f t="shared" si="17"/>
        <v>185.0290632615613</v>
      </c>
      <c r="R31" s="5">
        <v>2004</v>
      </c>
      <c r="S31" s="28">
        <f t="shared" si="11"/>
        <v>88777.464979500233</v>
      </c>
      <c r="T31" s="28">
        <f t="shared" si="12"/>
        <v>14578.150359507072</v>
      </c>
      <c r="U31" s="28">
        <f t="shared" si="13"/>
        <v>0</v>
      </c>
      <c r="V31" s="28"/>
      <c r="W31" s="28"/>
      <c r="X31" s="5">
        <v>2004</v>
      </c>
      <c r="Y31" s="24">
        <f t="shared" si="0"/>
        <v>404164.32697715156</v>
      </c>
      <c r="Z31" s="24">
        <f t="shared" si="1"/>
        <v>26773.922404929293</v>
      </c>
      <c r="AA31" s="24">
        <f t="shared" si="2"/>
        <v>100000</v>
      </c>
      <c r="AC31" s="5">
        <v>2004</v>
      </c>
      <c r="AD31" s="24">
        <f t="shared" si="3"/>
        <v>71955.118897480294</v>
      </c>
      <c r="AE31" s="24">
        <f t="shared" si="4"/>
        <v>12989.898150117169</v>
      </c>
      <c r="AF31" s="24">
        <f t="shared" si="5"/>
        <v>0</v>
      </c>
      <c r="AH31" s="5">
        <v>2004</v>
      </c>
      <c r="AI31" s="24">
        <f t="shared" si="6"/>
        <v>70109.95979774186</v>
      </c>
      <c r="AJ31" s="24">
        <f t="shared" si="7"/>
        <v>12597.438684345163</v>
      </c>
      <c r="AK31" s="24">
        <f t="shared" si="8"/>
        <v>0</v>
      </c>
      <c r="AL31" s="24">
        <f t="shared" si="14"/>
        <v>82707.398482087025</v>
      </c>
      <c r="AM31" s="24"/>
      <c r="AN31" s="5">
        <v>2004</v>
      </c>
      <c r="AO31" s="24">
        <f t="shared" si="18"/>
        <v>385604.77888758027</v>
      </c>
      <c r="AP31" s="24">
        <f t="shared" si="19"/>
        <v>25194.877368690326</v>
      </c>
      <c r="AQ31" s="24">
        <f t="shared" si="20"/>
        <v>200998.86791003274</v>
      </c>
      <c r="AR31" s="24">
        <f t="shared" si="10"/>
        <v>611798.52416630334</v>
      </c>
      <c r="AS31" s="24"/>
      <c r="AT31" s="5">
        <v>2004</v>
      </c>
      <c r="AU31" s="24">
        <f t="shared" si="21"/>
        <v>431730.71338488179</v>
      </c>
      <c r="AV31" s="24">
        <f t="shared" si="22"/>
        <v>32474.745375292921</v>
      </c>
      <c r="AW31" s="24">
        <f t="shared" si="23"/>
        <v>100000</v>
      </c>
      <c r="AX31" s="24">
        <f t="shared" si="24"/>
        <v>564205.45876017469</v>
      </c>
      <c r="AY31" s="24"/>
      <c r="AZ31" s="24">
        <f t="shared" si="44"/>
        <v>157421.41171232041</v>
      </c>
      <c r="BA31" s="24">
        <f t="shared" si="45"/>
        <v>74714.01323023338</v>
      </c>
      <c r="BB31" s="24">
        <v>-1825</v>
      </c>
      <c r="BC31" s="24"/>
      <c r="BD31" s="5">
        <v>2004</v>
      </c>
      <c r="BE31" s="29">
        <v>2.677237E-2</v>
      </c>
      <c r="BF31" s="29">
        <f t="shared" si="25"/>
        <v>-2.552441583081555E-2</v>
      </c>
      <c r="BG31" s="29">
        <f t="shared" si="60"/>
        <v>-4.0909035170879737E-2</v>
      </c>
      <c r="BH31" s="29">
        <f t="shared" si="60"/>
        <v>0.15792512573649531</v>
      </c>
      <c r="BI31" s="26"/>
      <c r="BJ31" s="123">
        <v>2004</v>
      </c>
      <c r="BK31" s="136">
        <f>AVERAGE(Manufacturing!BK31,'Services market producers'!BK31)</f>
        <v>0.10257457146859156</v>
      </c>
      <c r="BL31" s="134">
        <f t="shared" si="27"/>
        <v>128805.53989357162</v>
      </c>
      <c r="BM31" s="134">
        <f t="shared" si="28"/>
        <v>17212.194886029745</v>
      </c>
      <c r="BN31" s="134">
        <f t="shared" si="29"/>
        <v>9578.6769327190414</v>
      </c>
      <c r="BO31" s="135">
        <f t="shared" si="46"/>
        <v>155596.41171232041</v>
      </c>
      <c r="BP31" s="136">
        <f t="shared" si="30"/>
        <v>0.82781818986750177</v>
      </c>
      <c r="BQ31" s="136">
        <f t="shared" si="61"/>
        <v>0.1106207700846796</v>
      </c>
      <c r="BR31" s="136">
        <f t="shared" si="61"/>
        <v>6.1561040047818691E-2</v>
      </c>
      <c r="BS31" s="136">
        <f t="shared" si="32"/>
        <v>1</v>
      </c>
      <c r="BT31" s="143"/>
      <c r="BU31" s="144">
        <f t="shared" si="50"/>
        <v>1.0454787628674242</v>
      </c>
      <c r="BV31" s="144">
        <f t="shared" si="51"/>
        <v>1.0445040027245927</v>
      </c>
      <c r="BW31" s="144">
        <f t="shared" si="52"/>
        <v>1.0449912691398813</v>
      </c>
      <c r="BX31" s="78">
        <v>2004</v>
      </c>
      <c r="BY31" s="86">
        <f>AVERAGE(Manufacturing!BY31,'Services market producers'!BY31)</f>
        <v>7.5224613293389433E-2</v>
      </c>
      <c r="BZ31" s="87">
        <f t="shared" si="33"/>
        <v>104448.64348111529</v>
      </c>
      <c r="CA31" s="87">
        <f t="shared" si="34"/>
        <v>15486.068082655052</v>
      </c>
      <c r="CB31" s="87">
        <f t="shared" si="35"/>
        <v>14291.377381924873</v>
      </c>
      <c r="CC31" s="88">
        <f t="shared" si="47"/>
        <v>134226.0889456952</v>
      </c>
      <c r="CD31" s="86">
        <f t="shared" si="36"/>
        <v>0.77815456221310908</v>
      </c>
      <c r="CE31" s="86">
        <f t="shared" si="36"/>
        <v>0.11537301134446643</v>
      </c>
      <c r="CF31" s="86">
        <f t="shared" si="36"/>
        <v>0.10647242644242459</v>
      </c>
      <c r="CG31" s="86">
        <f t="shared" si="37"/>
        <v>1</v>
      </c>
      <c r="CH31" s="89"/>
      <c r="CI31" s="90">
        <f t="shared" si="53"/>
        <v>1.0443822802210161</v>
      </c>
      <c r="CJ31" s="90">
        <f t="shared" si="54"/>
        <v>1.0426523861973827</v>
      </c>
      <c r="CK31" s="90">
        <f t="shared" si="55"/>
        <v>1.0435169747420048</v>
      </c>
      <c r="CL31" s="54">
        <v>2004</v>
      </c>
      <c r="CM31" s="63">
        <f t="shared" si="56"/>
        <v>0.02</v>
      </c>
      <c r="CN31" s="74">
        <f t="shared" si="38"/>
        <v>90149.237831278791</v>
      </c>
      <c r="CO31" s="74">
        <f t="shared" si="39"/>
        <v>14544.742805772514</v>
      </c>
      <c r="CP31" s="74">
        <f t="shared" si="40"/>
        <v>-26309.05074471594</v>
      </c>
      <c r="CQ31" s="75">
        <f t="shared" si="48"/>
        <v>78384.929892335378</v>
      </c>
      <c r="CR31" s="63">
        <f t="shared" si="41"/>
        <v>1.1500837974225675</v>
      </c>
      <c r="CS31" s="63">
        <f t="shared" si="42"/>
        <v>0.18555534623492373</v>
      </c>
      <c r="CT31" s="63">
        <f t="shared" si="43"/>
        <v>-0.33563914365749131</v>
      </c>
      <c r="CU31" s="63">
        <f t="shared" si="49"/>
        <v>1</v>
      </c>
      <c r="CV31" s="63"/>
      <c r="CW31" s="65">
        <f t="shared" si="57"/>
        <v>1.071213643766451</v>
      </c>
      <c r="CX31" s="65">
        <f t="shared" si="58"/>
        <v>1.0656324939824842</v>
      </c>
      <c r="CY31" s="65">
        <f t="shared" si="59"/>
        <v>1.0684194245683234</v>
      </c>
      <c r="CZ31" s="25"/>
      <c r="DA31" s="26"/>
      <c r="DB31" s="26"/>
      <c r="DC31" s="26"/>
    </row>
    <row r="32" spans="2:107" x14ac:dyDescent="0.2">
      <c r="B32" s="5">
        <v>2005</v>
      </c>
      <c r="C32" s="24">
        <v>91518.996500973299</v>
      </c>
      <c r="D32" s="24">
        <v>14917.021892406221</v>
      </c>
      <c r="E32" s="24">
        <v>0</v>
      </c>
      <c r="F32" s="24">
        <v>264617</v>
      </c>
      <c r="G32" s="28"/>
      <c r="H32" s="5">
        <v>2005</v>
      </c>
      <c r="I32" s="26">
        <f>Manufacturing!I32</f>
        <v>98.588823966591093</v>
      </c>
      <c r="J32" s="26">
        <f>Manufacturing!J32</f>
        <v>97.228063075203835</v>
      </c>
      <c r="K32" s="26">
        <f>Manufacturing!K32</f>
        <v>257.24893603790974</v>
      </c>
      <c r="L32" s="26"/>
      <c r="M32" s="5">
        <v>2005</v>
      </c>
      <c r="N32" s="26">
        <f t="shared" si="15"/>
        <v>98.012252264841493</v>
      </c>
      <c r="O32" s="26">
        <f t="shared" si="16"/>
        <v>97.10339819299611</v>
      </c>
      <c r="P32" s="26">
        <f t="shared" si="17"/>
        <v>229.12390197397127</v>
      </c>
      <c r="R32" s="5">
        <v>2005</v>
      </c>
      <c r="S32" s="28">
        <f t="shared" si="11"/>
        <v>92828.976773256203</v>
      </c>
      <c r="T32" s="28">
        <f t="shared" si="12"/>
        <v>15342.300793206405</v>
      </c>
      <c r="U32" s="28">
        <f t="shared" si="13"/>
        <v>0</v>
      </c>
      <c r="V32" s="28"/>
      <c r="W32" s="28"/>
      <c r="X32" s="5">
        <v>2005</v>
      </c>
      <c r="Y32" s="24">
        <f t="shared" si="0"/>
        <v>421896.83452311117</v>
      </c>
      <c r="Z32" s="24">
        <f t="shared" si="1"/>
        <v>28338.194077522698</v>
      </c>
      <c r="AA32" s="24">
        <f t="shared" si="2"/>
        <v>100000</v>
      </c>
      <c r="AC32" s="5">
        <v>2005</v>
      </c>
      <c r="AD32" s="24">
        <f t="shared" si="3"/>
        <v>75096.469227296606</v>
      </c>
      <c r="AE32" s="24">
        <f t="shared" si="4"/>
        <v>13778.029120612999</v>
      </c>
      <c r="AF32" s="24">
        <f t="shared" si="5"/>
        <v>0</v>
      </c>
      <c r="AH32" s="5">
        <v>2005</v>
      </c>
      <c r="AI32" s="24">
        <f t="shared" si="6"/>
        <v>74036.725851624695</v>
      </c>
      <c r="AJ32" s="24">
        <f t="shared" si="7"/>
        <v>13396.110843909557</v>
      </c>
      <c r="AK32" s="24">
        <f t="shared" si="8"/>
        <v>0</v>
      </c>
      <c r="AL32" s="24">
        <f t="shared" si="14"/>
        <v>87432.83669553425</v>
      </c>
      <c r="AM32" s="24"/>
      <c r="AN32" s="5">
        <v>2005</v>
      </c>
      <c r="AO32" s="24">
        <f t="shared" si="18"/>
        <v>407201.99218393594</v>
      </c>
      <c r="AP32" s="24">
        <f t="shared" si="19"/>
        <v>26792.221687819114</v>
      </c>
      <c r="AQ32" s="24">
        <f t="shared" si="20"/>
        <v>257248.93603790976</v>
      </c>
      <c r="AR32" s="24">
        <f t="shared" si="10"/>
        <v>691243.14990966488</v>
      </c>
      <c r="AS32" s="24"/>
      <c r="AT32" s="5">
        <v>2005</v>
      </c>
      <c r="AU32" s="24">
        <f t="shared" si="21"/>
        <v>450578.81536377966</v>
      </c>
      <c r="AV32" s="24">
        <f t="shared" si="22"/>
        <v>34445.072801532493</v>
      </c>
      <c r="AW32" s="24">
        <f t="shared" si="23"/>
        <v>100000</v>
      </c>
      <c r="AX32" s="24">
        <f t="shared" si="24"/>
        <v>585023.88816531212</v>
      </c>
      <c r="AY32" s="24"/>
      <c r="AZ32" s="24">
        <f t="shared" si="44"/>
        <v>197546.36809382521</v>
      </c>
      <c r="BA32" s="24">
        <f t="shared" si="45"/>
        <v>110113.53139829096</v>
      </c>
      <c r="BB32" s="24">
        <v>-1850</v>
      </c>
      <c r="BC32" s="24"/>
      <c r="BD32" s="5">
        <v>2005</v>
      </c>
      <c r="BE32" s="29">
        <v>3.3927470000000001E-2</v>
      </c>
      <c r="BF32" s="29">
        <f t="shared" si="25"/>
        <v>-2.1367602151485587E-2</v>
      </c>
      <c r="BG32" s="29">
        <f t="shared" si="60"/>
        <v>-3.0327559037068297E-2</v>
      </c>
      <c r="BH32" s="29">
        <f t="shared" si="60"/>
        <v>0.23785536080612624</v>
      </c>
      <c r="BI32" s="26"/>
      <c r="BJ32" s="123">
        <v>2005</v>
      </c>
      <c r="BK32" s="136">
        <f>AVERAGE(Manufacturing!BK32,'Services market producers'!BK32)</f>
        <v>0.14279127213990644</v>
      </c>
      <c r="BL32" s="134">
        <f t="shared" si="27"/>
        <v>154568.20509963669</v>
      </c>
      <c r="BM32" s="134">
        <f t="shared" si="28"/>
        <v>19656.870142186261</v>
      </c>
      <c r="BN32" s="134">
        <f t="shared" si="29"/>
        <v>21471.292852002247</v>
      </c>
      <c r="BO32" s="135">
        <f t="shared" si="46"/>
        <v>195696.36809382521</v>
      </c>
      <c r="BP32" s="136">
        <f t="shared" si="30"/>
        <v>0.78983686107822948</v>
      </c>
      <c r="BQ32" s="136">
        <f t="shared" si="61"/>
        <v>0.10044575856799712</v>
      </c>
      <c r="BR32" s="136">
        <f t="shared" si="61"/>
        <v>0.10971738035377331</v>
      </c>
      <c r="BS32" s="136">
        <f t="shared" si="32"/>
        <v>0.99999999999999989</v>
      </c>
      <c r="BT32" s="143"/>
      <c r="BU32" s="144">
        <f t="shared" si="50"/>
        <v>1.0428517747209916</v>
      </c>
      <c r="BV32" s="144">
        <f t="shared" si="51"/>
        <v>1.0403502542085306</v>
      </c>
      <c r="BW32" s="144">
        <f t="shared" si="52"/>
        <v>1.0416002635045754</v>
      </c>
      <c r="BX32" s="78">
        <v>2005</v>
      </c>
      <c r="BY32" s="86">
        <f>AVERAGE(Manufacturing!BY32,'Services market producers'!BY32)</f>
        <v>7.9999444243885262E-2</v>
      </c>
      <c r="BZ32" s="87">
        <f t="shared" si="33"/>
        <v>112629.12200373531</v>
      </c>
      <c r="CA32" s="87">
        <f t="shared" si="34"/>
        <v>16599.398234786608</v>
      </c>
      <c r="CB32" s="87">
        <f t="shared" si="35"/>
        <v>18951.668045525967</v>
      </c>
      <c r="CC32" s="88">
        <f t="shared" si="47"/>
        <v>148180.18828404788</v>
      </c>
      <c r="CD32" s="86">
        <f t="shared" si="36"/>
        <v>0.76008218985277287</v>
      </c>
      <c r="CE32" s="86">
        <f t="shared" si="36"/>
        <v>0.11202171104660144</v>
      </c>
      <c r="CF32" s="86">
        <f t="shared" si="36"/>
        <v>0.12789609910062572</v>
      </c>
      <c r="CG32" s="86">
        <f t="shared" si="37"/>
        <v>1</v>
      </c>
      <c r="CH32" s="89"/>
      <c r="CI32" s="90">
        <f t="shared" si="53"/>
        <v>1.0409719366523513</v>
      </c>
      <c r="CJ32" s="90">
        <f t="shared" si="54"/>
        <v>1.0397201840271566</v>
      </c>
      <c r="CK32" s="90">
        <f t="shared" si="55"/>
        <v>1.0403458720749019</v>
      </c>
      <c r="CL32" s="54">
        <v>2005</v>
      </c>
      <c r="CM32" s="63">
        <f t="shared" si="56"/>
        <v>0.02</v>
      </c>
      <c r="CN32" s="74">
        <f t="shared" si="38"/>
        <v>93091.269028166207</v>
      </c>
      <c r="CO32" s="74">
        <f t="shared" si="39"/>
        <v>15109.577305510229</v>
      </c>
      <c r="CP32" s="74">
        <f t="shared" si="40"/>
        <v>-51458.898747626212</v>
      </c>
      <c r="CQ32" s="75">
        <f t="shared" si="48"/>
        <v>56741.947586050228</v>
      </c>
      <c r="CR32" s="63">
        <f t="shared" si="41"/>
        <v>1.640607574968969</v>
      </c>
      <c r="CS32" s="63">
        <f t="shared" si="42"/>
        <v>0.26628584227914054</v>
      </c>
      <c r="CT32" s="63">
        <f t="shared" si="43"/>
        <v>-0.90689341724810957</v>
      </c>
      <c r="CU32" s="63">
        <f t="shared" si="49"/>
        <v>1</v>
      </c>
      <c r="CV32" s="63"/>
      <c r="CW32" s="65">
        <f t="shared" si="57"/>
        <v>1.0614674259003458</v>
      </c>
      <c r="CX32" s="65">
        <f t="shared" si="58"/>
        <v>1.0915363722536233</v>
      </c>
      <c r="CY32" s="65">
        <f t="shared" si="59"/>
        <v>1.0763969078981299</v>
      </c>
      <c r="CZ32" s="25"/>
      <c r="DA32" s="26"/>
      <c r="DB32" s="26"/>
      <c r="DC32" s="26"/>
    </row>
    <row r="33" spans="1:107" x14ac:dyDescent="0.2">
      <c r="E33" s="28"/>
      <c r="F33" s="5" t="s">
        <v>8</v>
      </c>
      <c r="BE33" s="26"/>
      <c r="BJ33" s="121"/>
      <c r="BK33" s="123"/>
      <c r="BL33" s="123"/>
      <c r="BM33" s="123"/>
      <c r="BN33" s="123"/>
      <c r="BO33" s="123"/>
      <c r="BP33" s="123"/>
      <c r="BQ33" s="123"/>
      <c r="BR33" s="123"/>
      <c r="BS33" s="123"/>
      <c r="BT33" s="123"/>
      <c r="BU33" s="123"/>
      <c r="BV33" s="123"/>
      <c r="BW33" s="123"/>
      <c r="BX33" s="77"/>
      <c r="BY33" s="78"/>
      <c r="BZ33" s="78"/>
      <c r="CA33" s="78"/>
      <c r="CB33" s="78"/>
      <c r="CC33" s="78"/>
      <c r="CD33" s="78"/>
      <c r="CE33" s="78"/>
      <c r="CF33" s="78"/>
      <c r="CG33" s="78"/>
      <c r="CH33" s="78"/>
      <c r="CI33" s="78"/>
      <c r="CJ33" s="78"/>
      <c r="CK33" s="78"/>
      <c r="CL33" s="57"/>
      <c r="CM33" s="54"/>
      <c r="CN33" s="54"/>
      <c r="CO33" s="54"/>
      <c r="CP33" s="54"/>
      <c r="CQ33" s="54"/>
      <c r="CR33" s="54"/>
      <c r="CS33" s="54"/>
      <c r="CT33" s="54"/>
      <c r="CU33" s="54"/>
      <c r="CV33" s="54"/>
      <c r="CW33" s="54"/>
      <c r="CX33" s="54"/>
      <c r="CY33" s="54"/>
    </row>
    <row r="34" spans="1:107" x14ac:dyDescent="0.2">
      <c r="A34" s="5" t="s">
        <v>2</v>
      </c>
      <c r="B34" s="5" t="s">
        <v>10</v>
      </c>
      <c r="C34" s="31">
        <f>(C32/C7)^(1/26)-1</f>
        <v>5.3709196498933576E-2</v>
      </c>
      <c r="D34" s="31">
        <f>(D32/D7)^(1/26)-1</f>
        <v>0.1095299283544926</v>
      </c>
      <c r="E34" s="31"/>
      <c r="F34" s="31">
        <f>(F32/F7)^(1/26)-1</f>
        <v>5.3398425067456401E-2</v>
      </c>
      <c r="H34" s="5" t="s">
        <v>10</v>
      </c>
      <c r="I34" s="31">
        <f>(I32/I7)^(1/26)-1</f>
        <v>-7.4142749438965705E-4</v>
      </c>
      <c r="J34" s="31">
        <f>(J32/J7)^(1/26)-1</f>
        <v>-1.0497755441737255E-2</v>
      </c>
      <c r="K34" s="31">
        <f>(K32/K7)^(1/26)-1</f>
        <v>4.6560650222407185E-2</v>
      </c>
      <c r="L34" s="31"/>
      <c r="N34" s="31"/>
      <c r="O34" s="31"/>
      <c r="P34" s="31"/>
      <c r="R34" s="5" t="s">
        <v>10</v>
      </c>
      <c r="S34" s="31">
        <f>(S32/S7)^(1/26)-1</f>
        <v>5.4491025137557658E-2</v>
      </c>
      <c r="T34" s="31">
        <f>(T32/T7)^(1/26)-1</f>
        <v>0.12130107279323354</v>
      </c>
      <c r="U34" s="31"/>
      <c r="V34" s="31"/>
      <c r="W34" s="31"/>
      <c r="X34" s="5" t="s">
        <v>10</v>
      </c>
      <c r="Y34" s="31">
        <f>(Y32/Y7)^(1/26)-1</f>
        <v>5.3262709444138912E-2</v>
      </c>
      <c r="Z34" s="31">
        <f>(Z32/Z7)^(1/26)-1</f>
        <v>0.1189432990399133</v>
      </c>
      <c r="AA34" s="31">
        <f>(AA32/AA7)^(1/26)-1</f>
        <v>0</v>
      </c>
      <c r="AC34" s="5" t="s">
        <v>10</v>
      </c>
      <c r="AD34" s="31">
        <f>(AD32/AD7)^(1/26)-1</f>
        <v>5.3113523992738498E-2</v>
      </c>
      <c r="AE34" s="31">
        <f>(AE32/AE7)^(1/26)-1</f>
        <v>0.11810117482438987</v>
      </c>
      <c r="AF34" s="31"/>
      <c r="AH34" s="5" t="s">
        <v>10</v>
      </c>
      <c r="AI34" s="31">
        <f>(AI32/AI7)^(1/26)-1</f>
        <v>5.2332716671336765E-2</v>
      </c>
      <c r="AJ34" s="31">
        <f>(AJ32/AJ7)^(1/26)-1</f>
        <v>0.10636362213196437</v>
      </c>
      <c r="AK34" s="31"/>
      <c r="AL34" s="31">
        <f>(AL32/AL7)^(1/26)-1</f>
        <v>5.713011164070525E-2</v>
      </c>
      <c r="AM34" s="31"/>
      <c r="AO34" s="31"/>
      <c r="AP34" s="31"/>
      <c r="AQ34" s="31"/>
      <c r="AR34" s="31"/>
      <c r="AS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 t="s">
        <v>31</v>
      </c>
      <c r="BE34" s="31">
        <f>AVERAGE(BE14:BE32)</f>
        <v>3.0912581578947367E-2</v>
      </c>
      <c r="BF34" s="31">
        <f>AVERAGE(BF14:BF32)</f>
        <v>-3.4869440719320209E-2</v>
      </c>
      <c r="BG34" s="31">
        <f>AVERAGE(BG14:BG32)</f>
        <v>-4.270016832253283E-2</v>
      </c>
      <c r="BH34" s="31">
        <f>AVERAGE(BH14:BH32)</f>
        <v>5.2155899505074356E-2</v>
      </c>
      <c r="BI34" s="31"/>
      <c r="BJ34" s="139"/>
      <c r="BK34" s="141"/>
      <c r="BL34" s="141"/>
      <c r="BM34" s="141"/>
      <c r="BN34" s="141"/>
      <c r="BO34" s="141"/>
      <c r="BP34" s="141"/>
      <c r="BQ34" s="141"/>
      <c r="BR34" s="141"/>
      <c r="BS34" s="141"/>
      <c r="BT34" s="144" t="s">
        <v>53</v>
      </c>
      <c r="BU34" s="141">
        <f>PRODUCT(BU15:BU32)^(1/18)-1</f>
        <v>5.5309429836738033E-2</v>
      </c>
      <c r="BV34" s="141">
        <f>PRODUCT(BV15:BV32)^(1/18)-1</f>
        <v>5.4590697384084841E-2</v>
      </c>
      <c r="BW34" s="141">
        <f>PRODUCT(BW15:BW32)^(1/18)-1</f>
        <v>5.495000240178527E-2</v>
      </c>
      <c r="BX34" s="91"/>
      <c r="BY34" s="92"/>
      <c r="BZ34" s="92"/>
      <c r="CA34" s="92"/>
      <c r="CB34" s="92"/>
      <c r="CC34" s="92"/>
      <c r="CD34" s="92"/>
      <c r="CE34" s="92"/>
      <c r="CF34" s="92"/>
      <c r="CG34" s="92"/>
      <c r="CH34" s="90" t="s">
        <v>53</v>
      </c>
      <c r="CI34" s="92">
        <f>PRODUCT(CI15:CI32)^(1/18)-1</f>
        <v>5.1291166981511482E-2</v>
      </c>
      <c r="CJ34" s="92">
        <f>PRODUCT(CJ15:CJ32)^(1/18)-1</f>
        <v>5.0773898563518882E-2</v>
      </c>
      <c r="CK34" s="92">
        <f>PRODUCT(CK15:CK32)^(1/18)-1</f>
        <v>5.1032500950638715E-2</v>
      </c>
      <c r="CL34" s="66"/>
      <c r="CM34" s="67"/>
      <c r="CN34" s="67"/>
      <c r="CO34" s="67"/>
      <c r="CP34" s="67"/>
      <c r="CQ34" s="67"/>
      <c r="CR34" s="67"/>
      <c r="CS34" s="67"/>
      <c r="CT34" s="67"/>
      <c r="CU34" s="67"/>
      <c r="CV34" s="65" t="s">
        <v>53</v>
      </c>
      <c r="CW34" s="67">
        <f>PRODUCT(CW15:CW32)^(1/18)-1</f>
        <v>5.5281065699176679E-2</v>
      </c>
      <c r="CX34" s="67">
        <f>PRODUCT(CX15:CX32)^(1/18)-1</f>
        <v>5.8296778282229234E-2</v>
      </c>
      <c r="CY34" s="67">
        <f>PRODUCT(CY15:CY32)^(1/18)-1</f>
        <v>5.6787846264176212E-2</v>
      </c>
      <c r="CZ34" s="31"/>
      <c r="DA34" s="31"/>
      <c r="DB34" s="31"/>
      <c r="DC34" s="31"/>
    </row>
    <row r="35" spans="1:107" x14ac:dyDescent="0.2">
      <c r="BJ35" s="32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</row>
  </sheetData>
  <mergeCells count="46">
    <mergeCell ref="DA3:DB3"/>
    <mergeCell ref="DA2:DB2"/>
    <mergeCell ref="AN4:AR4"/>
    <mergeCell ref="AH4:AL4"/>
    <mergeCell ref="AN3:AR3"/>
    <mergeCell ref="AT4:AX4"/>
    <mergeCell ref="CN3:CQ3"/>
    <mergeCell ref="CR2:CU2"/>
    <mergeCell ref="CR3:CU3"/>
    <mergeCell ref="CW2:CY2"/>
    <mergeCell ref="BL3:BO3"/>
    <mergeCell ref="BP2:BS2"/>
    <mergeCell ref="BP3:BS3"/>
    <mergeCell ref="BU2:BW2"/>
    <mergeCell ref="BZ3:CC3"/>
    <mergeCell ref="CD2:CG2"/>
    <mergeCell ref="AC4:AF4"/>
    <mergeCell ref="X4:AA4"/>
    <mergeCell ref="DA1:DE1"/>
    <mergeCell ref="H1:K1"/>
    <mergeCell ref="H3:K3"/>
    <mergeCell ref="AC1:AF1"/>
    <mergeCell ref="X1:AA1"/>
    <mergeCell ref="X3:AA3"/>
    <mergeCell ref="AC3:AF3"/>
    <mergeCell ref="AN1:AR1"/>
    <mergeCell ref="AH1:AL1"/>
    <mergeCell ref="AH3:AL3"/>
    <mergeCell ref="BF1:BI1"/>
    <mergeCell ref="AT1:AX1"/>
    <mergeCell ref="AT3:AX3"/>
    <mergeCell ref="BF3:BI3"/>
    <mergeCell ref="B1:F1"/>
    <mergeCell ref="B3:F3"/>
    <mergeCell ref="R1:U1"/>
    <mergeCell ref="R3:U3"/>
    <mergeCell ref="M1:P1"/>
    <mergeCell ref="M3:P3"/>
    <mergeCell ref="CD3:CG3"/>
    <mergeCell ref="BJ1:BW1"/>
    <mergeCell ref="BX1:CK1"/>
    <mergeCell ref="CL1:CY1"/>
    <mergeCell ref="BL2:BO2"/>
    <mergeCell ref="BZ2:CC2"/>
    <mergeCell ref="CN2:CQ2"/>
    <mergeCell ref="CI2:CK2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3079" r:id="rId4">
          <objectPr defaultSize="0" autoPict="0" r:id="rId5">
            <anchor moveWithCells="1">
              <from>
                <xdr:col>82</xdr:col>
                <xdr:colOff>171450</xdr:colOff>
                <xdr:row>3</xdr:row>
                <xdr:rowOff>123825</xdr:rowOff>
              </from>
              <to>
                <xdr:col>82</xdr:col>
                <xdr:colOff>514350</xdr:colOff>
                <xdr:row>3</xdr:row>
                <xdr:rowOff>276225</xdr:rowOff>
              </to>
            </anchor>
          </objectPr>
        </oleObject>
      </mc:Choice>
      <mc:Fallback>
        <oleObject progId="Equation.3" shapeId="3079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7">
            <anchor moveWithCells="1">
              <from>
                <xdr:col>57</xdr:col>
                <xdr:colOff>552450</xdr:colOff>
                <xdr:row>3</xdr:row>
                <xdr:rowOff>19050</xdr:rowOff>
              </from>
              <to>
                <xdr:col>59</xdr:col>
                <xdr:colOff>76200</xdr:colOff>
                <xdr:row>4</xdr:row>
                <xdr:rowOff>9525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76" r:id="rId8">
          <objectPr defaultSize="0" autoPict="0" r:id="rId5">
            <anchor moveWithCells="1">
              <from>
                <xdr:col>67</xdr:col>
                <xdr:colOff>571500</xdr:colOff>
                <xdr:row>3</xdr:row>
                <xdr:rowOff>28575</xdr:rowOff>
              </from>
              <to>
                <xdr:col>68</xdr:col>
                <xdr:colOff>133350</xdr:colOff>
                <xdr:row>3</xdr:row>
                <xdr:rowOff>180975</xdr:rowOff>
              </to>
            </anchor>
          </objectPr>
        </oleObject>
      </mc:Choice>
      <mc:Fallback>
        <oleObject progId="Equation.3" shapeId="3076" r:id="rId8"/>
      </mc:Fallback>
    </mc:AlternateContent>
    <mc:AlternateContent xmlns:mc="http://schemas.openxmlformats.org/markup-compatibility/2006">
      <mc:Choice Requires="x14">
        <oleObject progId="Equation.3" shapeId="3084" r:id="rId9">
          <objectPr defaultSize="0" autoPict="0" r:id="rId10">
            <anchor moveWithCells="1">
              <from>
                <xdr:col>63</xdr:col>
                <xdr:colOff>28575</xdr:colOff>
                <xdr:row>3</xdr:row>
                <xdr:rowOff>104775</xdr:rowOff>
              </from>
              <to>
                <xdr:col>65</xdr:col>
                <xdr:colOff>476250</xdr:colOff>
                <xdr:row>3</xdr:row>
                <xdr:rowOff>314325</xdr:rowOff>
              </to>
            </anchor>
          </objectPr>
        </oleObject>
      </mc:Choice>
      <mc:Fallback>
        <oleObject progId="Equation.3" shapeId="3084" r:id="rId9"/>
      </mc:Fallback>
    </mc:AlternateContent>
    <mc:AlternateContent xmlns:mc="http://schemas.openxmlformats.org/markup-compatibility/2006">
      <mc:Choice Requires="x14">
        <oleObject progId="Equation.3" shapeId="3086" r:id="rId11">
          <objectPr defaultSize="0" autoPict="0" r:id="rId12">
            <anchor moveWithCells="1">
              <from>
                <xdr:col>77</xdr:col>
                <xdr:colOff>66675</xdr:colOff>
                <xdr:row>3</xdr:row>
                <xdr:rowOff>104775</xdr:rowOff>
              </from>
              <to>
                <xdr:col>79</xdr:col>
                <xdr:colOff>514350</xdr:colOff>
                <xdr:row>3</xdr:row>
                <xdr:rowOff>314325</xdr:rowOff>
              </to>
            </anchor>
          </objectPr>
        </oleObject>
      </mc:Choice>
      <mc:Fallback>
        <oleObject progId="Equation.3" shapeId="3086" r:id="rId11"/>
      </mc:Fallback>
    </mc:AlternateContent>
    <mc:AlternateContent xmlns:mc="http://schemas.openxmlformats.org/markup-compatibility/2006">
      <mc:Choice Requires="x14">
        <oleObject progId="Equation.3" shapeId="3087" r:id="rId13">
          <objectPr defaultSize="0" autoPict="0" r:id="rId14">
            <anchor moveWithCells="1">
              <from>
                <xdr:col>91</xdr:col>
                <xdr:colOff>409575</xdr:colOff>
                <xdr:row>3</xdr:row>
                <xdr:rowOff>85725</xdr:rowOff>
              </from>
              <to>
                <xdr:col>94</xdr:col>
                <xdr:colOff>228600</xdr:colOff>
                <xdr:row>3</xdr:row>
                <xdr:rowOff>285750</xdr:rowOff>
              </to>
            </anchor>
          </objectPr>
        </oleObject>
      </mc:Choice>
      <mc:Fallback>
        <oleObject progId="Equation.3" shapeId="3087" r:id="rId13"/>
      </mc:Fallback>
    </mc:AlternateContent>
    <mc:AlternateContent xmlns:mc="http://schemas.openxmlformats.org/markup-compatibility/2006">
      <mc:Choice Requires="x14">
        <oleObject progId="Equation.3" shapeId="3088" r:id="rId15">
          <objectPr defaultSize="0" autoPict="0" r:id="rId5">
            <anchor moveWithCells="1">
              <from>
                <xdr:col>95</xdr:col>
                <xdr:colOff>581025</xdr:colOff>
                <xdr:row>3</xdr:row>
                <xdr:rowOff>104775</xdr:rowOff>
              </from>
              <to>
                <xdr:col>96</xdr:col>
                <xdr:colOff>285750</xdr:colOff>
                <xdr:row>3</xdr:row>
                <xdr:rowOff>247650</xdr:rowOff>
              </to>
            </anchor>
          </objectPr>
        </oleObject>
      </mc:Choice>
      <mc:Fallback>
        <oleObject progId="Equation.3" shapeId="3088" r:id="rId15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opLeftCell="B37" workbookViewId="0">
      <selection activeCell="D23" sqref="D23"/>
    </sheetView>
  </sheetViews>
  <sheetFormatPr baseColWidth="10" defaultColWidth="8.85546875" defaultRowHeight="12.75" x14ac:dyDescent="0.2"/>
  <cols>
    <col min="1" max="1" width="20.140625" customWidth="1"/>
    <col min="2" max="2" width="9.140625" style="4" customWidth="1"/>
    <col min="3" max="3" width="10.140625" style="5" customWidth="1"/>
    <col min="4" max="4" width="11.28515625" style="5" bestFit="1" customWidth="1"/>
    <col min="5" max="5" width="9.140625" style="5" customWidth="1"/>
    <col min="6" max="6" width="10.140625" style="5" customWidth="1"/>
    <col min="7" max="7" width="9.85546875" style="5" customWidth="1"/>
    <col min="8" max="9" width="10.140625" style="5" customWidth="1"/>
    <col min="11" max="11" width="9.140625" style="4" customWidth="1"/>
    <col min="12" max="12" width="10.140625" style="5" customWidth="1"/>
    <col min="13" max="13" width="11.28515625" style="5" bestFit="1" customWidth="1"/>
    <col min="14" max="14" width="9.140625" style="5" customWidth="1"/>
    <col min="15" max="15" width="10.140625" style="5" customWidth="1"/>
    <col min="16" max="16" width="9.85546875" style="5" customWidth="1"/>
    <col min="17" max="18" width="10.140625" style="5" customWidth="1"/>
    <col min="20" max="20" width="9.140625" style="4" customWidth="1"/>
    <col min="21" max="21" width="10.140625" style="5" customWidth="1"/>
    <col min="22" max="22" width="11.28515625" style="5" bestFit="1" customWidth="1"/>
    <col min="23" max="23" width="9.140625" style="5" customWidth="1"/>
    <col min="24" max="24" width="10.140625" style="5" customWidth="1"/>
    <col min="25" max="25" width="9.85546875" style="5" customWidth="1"/>
    <col min="26" max="27" width="10.140625" style="5" customWidth="1"/>
  </cols>
  <sheetData>
    <row r="1" spans="1:38" ht="12.75" customHeight="1" x14ac:dyDescent="0.2">
      <c r="A1" s="1" t="s">
        <v>64</v>
      </c>
      <c r="B1" s="171" t="s">
        <v>44</v>
      </c>
      <c r="C1" s="171"/>
      <c r="D1" s="171"/>
      <c r="E1" s="171"/>
      <c r="F1" s="171"/>
      <c r="G1" s="171"/>
      <c r="H1" s="171"/>
      <c r="I1" s="171"/>
      <c r="K1" s="159" t="s">
        <v>49</v>
      </c>
      <c r="L1" s="159"/>
      <c r="M1" s="159"/>
      <c r="N1" s="159"/>
      <c r="O1" s="159"/>
      <c r="P1" s="159"/>
      <c r="Q1" s="159"/>
      <c r="R1" s="159"/>
      <c r="S1" s="40"/>
      <c r="T1" s="174" t="s">
        <v>46</v>
      </c>
      <c r="U1" s="174"/>
      <c r="V1" s="174"/>
      <c r="W1" s="174"/>
      <c r="X1" s="174"/>
      <c r="Y1" s="174"/>
      <c r="Z1" s="174"/>
      <c r="AA1" s="174"/>
      <c r="AB1" s="42"/>
      <c r="AC1" s="42"/>
      <c r="AD1" s="42"/>
      <c r="AE1" s="42"/>
      <c r="AF1" s="42"/>
      <c r="AG1" s="42"/>
      <c r="AH1" s="42"/>
      <c r="AI1" s="41"/>
      <c r="AJ1" s="41"/>
      <c r="AK1" s="41"/>
      <c r="AL1" s="41"/>
    </row>
    <row r="2" spans="1:38" x14ac:dyDescent="0.2">
      <c r="B2" s="145"/>
      <c r="C2" s="123"/>
      <c r="D2" s="147"/>
      <c r="E2" s="147"/>
      <c r="F2" s="123"/>
      <c r="G2" s="158" t="s">
        <v>50</v>
      </c>
      <c r="H2" s="158"/>
      <c r="I2" s="158"/>
      <c r="K2" s="93"/>
      <c r="L2" s="78"/>
      <c r="M2" s="99"/>
      <c r="N2" s="99"/>
      <c r="O2" s="78"/>
      <c r="P2" s="151" t="s">
        <v>50</v>
      </c>
      <c r="Q2" s="151"/>
      <c r="R2" s="151"/>
      <c r="S2" s="41"/>
      <c r="T2" s="53"/>
      <c r="U2" s="103"/>
      <c r="V2" s="104"/>
      <c r="W2" s="104"/>
      <c r="X2" s="103"/>
      <c r="Y2" s="173" t="s">
        <v>50</v>
      </c>
      <c r="Z2" s="173"/>
      <c r="AA2" s="173"/>
    </row>
    <row r="3" spans="1:38" ht="63.75" x14ac:dyDescent="0.2">
      <c r="B3" s="124"/>
      <c r="C3" s="124"/>
      <c r="D3" s="148" t="s">
        <v>38</v>
      </c>
      <c r="E3" s="148"/>
      <c r="F3" s="124"/>
      <c r="G3" s="126" t="s">
        <v>51</v>
      </c>
      <c r="H3" s="126" t="s">
        <v>52</v>
      </c>
      <c r="I3" s="126" t="s">
        <v>54</v>
      </c>
      <c r="K3" s="79"/>
      <c r="L3" s="79"/>
      <c r="M3" s="100" t="s">
        <v>38</v>
      </c>
      <c r="N3" s="100"/>
      <c r="O3" s="79"/>
      <c r="P3" s="80" t="s">
        <v>51</v>
      </c>
      <c r="Q3" s="80" t="s">
        <v>52</v>
      </c>
      <c r="R3" s="80" t="s">
        <v>54</v>
      </c>
      <c r="S3" s="41"/>
      <c r="T3" s="105"/>
      <c r="U3" s="105"/>
      <c r="V3" s="106" t="s">
        <v>38</v>
      </c>
      <c r="W3" s="106"/>
      <c r="X3" s="105"/>
      <c r="Y3" s="107" t="s">
        <v>51</v>
      </c>
      <c r="Z3" s="107" t="s">
        <v>52</v>
      </c>
      <c r="AA3" s="107" t="s">
        <v>54</v>
      </c>
    </row>
    <row r="4" spans="1:38" ht="14.25" x14ac:dyDescent="0.2">
      <c r="B4" s="121"/>
      <c r="C4" s="123"/>
      <c r="D4" s="127"/>
      <c r="E4" s="127"/>
      <c r="F4" s="123"/>
      <c r="G4" s="123"/>
      <c r="H4" s="123"/>
      <c r="I4" s="123"/>
      <c r="K4" s="77"/>
      <c r="L4" s="78"/>
      <c r="M4" s="81"/>
      <c r="N4" s="81"/>
      <c r="O4" s="78"/>
      <c r="P4" s="78"/>
      <c r="Q4" s="78"/>
      <c r="R4" s="78"/>
      <c r="T4" s="108"/>
      <c r="U4" s="103"/>
      <c r="V4" s="58"/>
      <c r="W4" s="58"/>
      <c r="X4" s="103"/>
      <c r="Y4" s="103"/>
      <c r="Z4" s="103"/>
      <c r="AA4" s="103"/>
    </row>
    <row r="5" spans="1:38" ht="38.25" x14ac:dyDescent="0.2">
      <c r="B5" s="128"/>
      <c r="C5" s="149" t="s">
        <v>66</v>
      </c>
      <c r="D5" s="150" t="s">
        <v>65</v>
      </c>
      <c r="E5" s="129" t="s">
        <v>9</v>
      </c>
      <c r="F5" s="128"/>
      <c r="G5" s="128" t="s">
        <v>9</v>
      </c>
      <c r="H5" s="128" t="s">
        <v>9</v>
      </c>
      <c r="I5" s="128" t="s">
        <v>9</v>
      </c>
      <c r="K5" s="82"/>
      <c r="L5" s="101" t="s">
        <v>66</v>
      </c>
      <c r="M5" s="102" t="s">
        <v>65</v>
      </c>
      <c r="N5" s="83" t="s">
        <v>9</v>
      </c>
      <c r="O5" s="82"/>
      <c r="P5" s="82" t="s">
        <v>9</v>
      </c>
      <c r="Q5" s="82" t="s">
        <v>9</v>
      </c>
      <c r="R5" s="82" t="s">
        <v>9</v>
      </c>
      <c r="T5" s="109"/>
      <c r="U5" s="110" t="s">
        <v>66</v>
      </c>
      <c r="V5" s="120" t="s">
        <v>65</v>
      </c>
      <c r="W5" s="111" t="s">
        <v>9</v>
      </c>
      <c r="X5" s="109"/>
      <c r="Y5" s="109" t="s">
        <v>9</v>
      </c>
      <c r="Z5" s="109" t="s">
        <v>9</v>
      </c>
      <c r="AA5" s="109" t="s">
        <v>9</v>
      </c>
    </row>
    <row r="6" spans="1:38" x14ac:dyDescent="0.2">
      <c r="B6" s="121">
        <v>1979</v>
      </c>
      <c r="C6" s="142"/>
      <c r="D6" s="123"/>
      <c r="E6" s="123"/>
      <c r="F6" s="142"/>
      <c r="G6" s="142"/>
      <c r="H6" s="142"/>
      <c r="I6" s="142"/>
      <c r="K6" s="77">
        <v>1979</v>
      </c>
      <c r="L6" s="84"/>
      <c r="M6" s="78"/>
      <c r="N6" s="78"/>
      <c r="O6" s="84"/>
      <c r="P6" s="84"/>
      <c r="Q6" s="84"/>
      <c r="R6" s="84"/>
      <c r="T6" s="108">
        <v>1979</v>
      </c>
      <c r="U6" s="112"/>
      <c r="V6" s="103"/>
      <c r="W6" s="103"/>
      <c r="X6" s="112"/>
      <c r="Y6" s="112"/>
      <c r="Z6" s="112"/>
      <c r="AA6" s="112"/>
    </row>
    <row r="7" spans="1:38" x14ac:dyDescent="0.2">
      <c r="B7" s="123">
        <v>1980</v>
      </c>
      <c r="C7" s="132"/>
      <c r="D7" s="132"/>
      <c r="E7" s="132"/>
      <c r="F7" s="132"/>
      <c r="G7" s="132"/>
      <c r="H7" s="132"/>
      <c r="I7" s="132"/>
      <c r="K7" s="78">
        <v>1980</v>
      </c>
      <c r="L7" s="85"/>
      <c r="M7" s="85"/>
      <c r="N7" s="85"/>
      <c r="O7" s="85"/>
      <c r="P7" s="85"/>
      <c r="Q7" s="85"/>
      <c r="R7" s="85"/>
      <c r="T7" s="103">
        <v>1980</v>
      </c>
      <c r="U7" s="113"/>
      <c r="V7" s="113"/>
      <c r="W7" s="113"/>
      <c r="X7" s="113"/>
      <c r="Y7" s="113"/>
      <c r="Z7" s="113"/>
      <c r="AA7" s="113"/>
    </row>
    <row r="8" spans="1:38" x14ac:dyDescent="0.2">
      <c r="B8" s="123">
        <v>1981</v>
      </c>
      <c r="C8" s="132"/>
      <c r="D8" s="132"/>
      <c r="E8" s="132"/>
      <c r="F8" s="132"/>
      <c r="G8" s="132"/>
      <c r="H8" s="132"/>
      <c r="I8" s="132"/>
      <c r="K8" s="78">
        <v>1981</v>
      </c>
      <c r="L8" s="85"/>
      <c r="M8" s="85"/>
      <c r="N8" s="85"/>
      <c r="O8" s="85"/>
      <c r="P8" s="85"/>
      <c r="Q8" s="85"/>
      <c r="R8" s="85"/>
      <c r="T8" s="103">
        <v>1981</v>
      </c>
      <c r="U8" s="113"/>
      <c r="V8" s="113"/>
      <c r="W8" s="113"/>
      <c r="X8" s="113"/>
      <c r="Y8" s="113"/>
      <c r="Z8" s="113"/>
      <c r="AA8" s="113"/>
    </row>
    <row r="9" spans="1:38" x14ac:dyDescent="0.2">
      <c r="B9" s="123">
        <v>1982</v>
      </c>
      <c r="C9" s="132"/>
      <c r="D9" s="132"/>
      <c r="E9" s="132"/>
      <c r="F9" s="132"/>
      <c r="G9" s="132"/>
      <c r="H9" s="132"/>
      <c r="I9" s="132"/>
      <c r="K9" s="78">
        <v>1982</v>
      </c>
      <c r="L9" s="85"/>
      <c r="M9" s="85"/>
      <c r="N9" s="85"/>
      <c r="O9" s="85"/>
      <c r="P9" s="85"/>
      <c r="Q9" s="85"/>
      <c r="R9" s="85"/>
      <c r="T9" s="103">
        <v>1982</v>
      </c>
      <c r="U9" s="113"/>
      <c r="V9" s="113"/>
      <c r="W9" s="113"/>
      <c r="X9" s="113"/>
      <c r="Y9" s="113"/>
      <c r="Z9" s="113"/>
      <c r="AA9" s="113"/>
    </row>
    <row r="10" spans="1:38" x14ac:dyDescent="0.2">
      <c r="B10" s="123">
        <v>1983</v>
      </c>
      <c r="C10" s="132"/>
      <c r="D10" s="132"/>
      <c r="E10" s="132"/>
      <c r="F10" s="132"/>
      <c r="G10" s="132"/>
      <c r="H10" s="132"/>
      <c r="I10" s="132"/>
      <c r="K10" s="78">
        <v>1983</v>
      </c>
      <c r="L10" s="85"/>
      <c r="M10" s="85"/>
      <c r="N10" s="85"/>
      <c r="O10" s="85"/>
      <c r="P10" s="85"/>
      <c r="Q10" s="85"/>
      <c r="R10" s="85"/>
      <c r="T10" s="103">
        <v>1983</v>
      </c>
      <c r="U10" s="113"/>
      <c r="V10" s="113"/>
      <c r="W10" s="113"/>
      <c r="X10" s="113"/>
      <c r="Y10" s="113"/>
      <c r="Z10" s="113"/>
      <c r="AA10" s="113"/>
    </row>
    <row r="11" spans="1:38" x14ac:dyDescent="0.2">
      <c r="B11" s="123">
        <v>1984</v>
      </c>
      <c r="C11" s="132"/>
      <c r="D11" s="132"/>
      <c r="E11" s="132"/>
      <c r="F11" s="132"/>
      <c r="G11" s="132"/>
      <c r="H11" s="132"/>
      <c r="I11" s="132"/>
      <c r="K11" s="78">
        <v>1984</v>
      </c>
      <c r="L11" s="85"/>
      <c r="M11" s="85"/>
      <c r="N11" s="85"/>
      <c r="O11" s="85"/>
      <c r="P11" s="85"/>
      <c r="Q11" s="85"/>
      <c r="R11" s="85"/>
      <c r="T11" s="103">
        <v>1984</v>
      </c>
      <c r="U11" s="113"/>
      <c r="V11" s="113"/>
      <c r="W11" s="113"/>
      <c r="X11" s="113"/>
      <c r="Y11" s="113"/>
      <c r="Z11" s="113"/>
      <c r="AA11" s="113"/>
    </row>
    <row r="12" spans="1:38" x14ac:dyDescent="0.2">
      <c r="B12" s="123">
        <v>1985</v>
      </c>
      <c r="C12" s="132"/>
      <c r="D12" s="132"/>
      <c r="E12" s="132"/>
      <c r="F12" s="132"/>
      <c r="G12" s="132"/>
      <c r="H12" s="132"/>
      <c r="I12" s="132"/>
      <c r="K12" s="78">
        <v>1985</v>
      </c>
      <c r="L12" s="85"/>
      <c r="M12" s="85"/>
      <c r="N12" s="85"/>
      <c r="O12" s="85"/>
      <c r="P12" s="85"/>
      <c r="Q12" s="85"/>
      <c r="R12" s="85"/>
      <c r="T12" s="103">
        <v>1985</v>
      </c>
      <c r="U12" s="113"/>
      <c r="V12" s="113"/>
      <c r="W12" s="113"/>
      <c r="X12" s="113"/>
      <c r="Y12" s="113"/>
      <c r="Z12" s="113"/>
      <c r="AA12" s="113"/>
    </row>
    <row r="13" spans="1:38" x14ac:dyDescent="0.2">
      <c r="B13" s="123">
        <v>1986</v>
      </c>
      <c r="C13" s="132"/>
      <c r="D13" s="132"/>
      <c r="E13" s="132"/>
      <c r="F13" s="132"/>
      <c r="G13" s="132"/>
      <c r="H13" s="132"/>
      <c r="I13" s="132"/>
      <c r="K13" s="78">
        <v>1986</v>
      </c>
      <c r="L13" s="85"/>
      <c r="M13" s="85"/>
      <c r="N13" s="78"/>
      <c r="O13" s="85"/>
      <c r="P13" s="85"/>
      <c r="Q13" s="85"/>
      <c r="R13" s="85"/>
      <c r="T13" s="103">
        <v>1986</v>
      </c>
      <c r="U13" s="113"/>
      <c r="V13" s="113"/>
      <c r="W13" s="103"/>
      <c r="X13" s="113"/>
      <c r="Y13" s="113"/>
      <c r="Z13" s="113"/>
      <c r="AA13" s="113"/>
    </row>
    <row r="14" spans="1:38" x14ac:dyDescent="0.2">
      <c r="B14" s="123">
        <v>1987</v>
      </c>
      <c r="C14" s="136">
        <f>Manufacturing!BO14/(Manufacturing!$BO14+'Services market producers'!$BO14)</f>
        <v>0.57236232708996648</v>
      </c>
      <c r="D14" s="136">
        <f>'Services market producers'!BO14/(Manufacturing!$BO14+'Services market producers'!$BO14)</f>
        <v>0.42763767291003357</v>
      </c>
      <c r="E14" s="136">
        <f>C14+D14</f>
        <v>1</v>
      </c>
      <c r="F14" s="143"/>
      <c r="G14" s="143"/>
      <c r="H14" s="143"/>
      <c r="I14" s="143"/>
      <c r="K14" s="78">
        <v>1987</v>
      </c>
      <c r="L14" s="86">
        <f>Manufacturing!CC14/(Manufacturing!$CC14+'Services market producers'!$CC14)</f>
        <v>0.57236232708996648</v>
      </c>
      <c r="M14" s="86">
        <f>'Services market producers'!CC14/(Manufacturing!$CC14+'Services market producers'!$CC14)</f>
        <v>0.42763767291003346</v>
      </c>
      <c r="N14" s="86">
        <f>L14+M14</f>
        <v>1</v>
      </c>
      <c r="O14" s="89"/>
      <c r="P14" s="89"/>
      <c r="Q14" s="89"/>
      <c r="R14" s="89"/>
      <c r="T14" s="103">
        <v>1987</v>
      </c>
      <c r="U14" s="114">
        <f>Manufacturing!CQ14/(Manufacturing!$CQ14+'Services market producers'!$CQ14)</f>
        <v>0.5734032871243534</v>
      </c>
      <c r="V14" s="114">
        <f>'Services market producers'!CQ14/(Manufacturing!$CQ14+'Services market producers'!$CQ14)</f>
        <v>0.42659671287564654</v>
      </c>
      <c r="W14" s="114">
        <f>U14+V14</f>
        <v>1</v>
      </c>
      <c r="X14" s="115"/>
      <c r="Y14" s="115"/>
      <c r="Z14" s="115"/>
      <c r="AA14" s="115"/>
    </row>
    <row r="15" spans="1:38" x14ac:dyDescent="0.2">
      <c r="B15" s="123">
        <v>1988</v>
      </c>
      <c r="C15" s="136">
        <f>Manufacturing!BO15/(Manufacturing!$BO15+'Services market producers'!$BO15)</f>
        <v>0.62482844280211192</v>
      </c>
      <c r="D15" s="136">
        <f>'Services market producers'!BO15/(Manufacturing!$BO15+'Services market producers'!$BO15)</f>
        <v>0.37517155719788803</v>
      </c>
      <c r="E15" s="136">
        <f t="shared" ref="E15:E32" si="0">C15+D15</f>
        <v>1</v>
      </c>
      <c r="F15" s="143"/>
      <c r="G15" s="144">
        <f>C14*Manufacturing!BU15+D14*'Services market producers'!BU15</f>
        <v>1.0484640297923535</v>
      </c>
      <c r="H15" s="144">
        <f>1/(C15/Manufacturing!BV15+D15/'Services market producers'!BV15)</f>
        <v>1.0422003702962623</v>
      </c>
      <c r="I15" s="144">
        <f>(G15*H15)^0.5</f>
        <v>1.0453275085311313</v>
      </c>
      <c r="K15" s="78">
        <v>1988</v>
      </c>
      <c r="L15" s="86">
        <f>Manufacturing!CC15/(Manufacturing!$CC15+'Services market producers'!$CC15)</f>
        <v>0.62482844280211203</v>
      </c>
      <c r="M15" s="86">
        <f>'Services market producers'!CC15/(Manufacturing!$CC15+'Services market producers'!$CC15)</f>
        <v>0.37517155719788803</v>
      </c>
      <c r="N15" s="86">
        <f t="shared" ref="N15:N32" si="1">L15+M15</f>
        <v>1</v>
      </c>
      <c r="O15" s="89"/>
      <c r="P15" s="90">
        <f>L14*Manufacturing!CI15+'Total market'!M14*'Services market producers'!CI15</f>
        <v>1.0520010390256802</v>
      </c>
      <c r="Q15" s="90">
        <f>1/(L15/Manufacturing!CJ15+M15/'Services market producers'!CJ15)</f>
        <v>1.04446488311403</v>
      </c>
      <c r="R15" s="90">
        <f>(P15*Q15)^0.5</f>
        <v>1.048226188502174</v>
      </c>
      <c r="T15" s="103">
        <v>1988</v>
      </c>
      <c r="U15" s="114">
        <f>Manufacturing!CQ15/(Manufacturing!$CQ15+'Services market producers'!$CQ15)</f>
        <v>0.54826221882253134</v>
      </c>
      <c r="V15" s="114">
        <f>'Services market producers'!CQ15/(Manufacturing!$CQ15+'Services market producers'!$CQ15)</f>
        <v>0.4517377811774686</v>
      </c>
      <c r="W15" s="114">
        <f t="shared" ref="W15:W32" si="2">U15+V15</f>
        <v>1</v>
      </c>
      <c r="X15" s="115"/>
      <c r="Y15" s="116">
        <f>U14*Manufacturing!CW15+'Total market'!V14*'Services market producers'!CW15</f>
        <v>1.0473358108782127</v>
      </c>
      <c r="Z15" s="116">
        <f>1/(U15/Manufacturing!CW15+V15/'Services market producers'!CW15)</f>
        <v>1.0474281188091703</v>
      </c>
      <c r="AA15" s="116">
        <f>(Y15*Z15)^0.5</f>
        <v>1.0473819638267805</v>
      </c>
    </row>
    <row r="16" spans="1:38" x14ac:dyDescent="0.2">
      <c r="B16" s="123">
        <v>1989</v>
      </c>
      <c r="C16" s="136">
        <f>Manufacturing!BO16/(Manufacturing!$BO16+'Services market producers'!$BO16)</f>
        <v>0.61482840137159001</v>
      </c>
      <c r="D16" s="136">
        <f>'Services market producers'!BO16/(Manufacturing!$BO16+'Services market producers'!$BO16)</f>
        <v>0.38517159862840999</v>
      </c>
      <c r="E16" s="136">
        <f t="shared" si="0"/>
        <v>1</v>
      </c>
      <c r="F16" s="143"/>
      <c r="G16" s="144">
        <f>C15*Manufacturing!BU16+D15*'Services market producers'!BU16</f>
        <v>1.056731338034864</v>
      </c>
      <c r="H16" s="144">
        <f>1/(C16/Manufacturing!BV16+D16/'Services market producers'!BV16)</f>
        <v>1.0553046638288377</v>
      </c>
      <c r="I16" s="144">
        <f t="shared" ref="I16:I32" si="3">(G16*H16)^0.5</f>
        <v>1.0560177600032492</v>
      </c>
      <c r="K16" s="78">
        <v>1989</v>
      </c>
      <c r="L16" s="86">
        <f>Manufacturing!CC16/(Manufacturing!$CC16+'Services market producers'!$CC16)</f>
        <v>0.61482840137159001</v>
      </c>
      <c r="M16" s="86">
        <f>'Services market producers'!CC16/(Manufacturing!$CC16+'Services market producers'!$CC16)</f>
        <v>0.38517159862841011</v>
      </c>
      <c r="N16" s="86">
        <f t="shared" si="1"/>
        <v>1</v>
      </c>
      <c r="O16" s="89"/>
      <c r="P16" s="90">
        <f>L15*Manufacturing!CI16+'Total market'!M15*'Services market producers'!CI16</f>
        <v>1.059264525615893</v>
      </c>
      <c r="Q16" s="90">
        <f>1/(L16/Manufacturing!CJ16+M16/'Services market producers'!CJ16)</f>
        <v>1.0583229233090889</v>
      </c>
      <c r="R16" s="90">
        <f t="shared" ref="R16:R32" si="4">(P16*Q16)^0.5</f>
        <v>1.0587936197897243</v>
      </c>
      <c r="T16" s="103">
        <v>1989</v>
      </c>
      <c r="U16" s="114">
        <f>Manufacturing!CQ16/(Manufacturing!$CQ16+'Services market producers'!$CQ16)</f>
        <v>0.52789169921549683</v>
      </c>
      <c r="V16" s="114">
        <f>'Services market producers'!CQ16/(Manufacturing!$CQ16+'Services market producers'!$CQ16)</f>
        <v>0.47210830078450317</v>
      </c>
      <c r="W16" s="114">
        <f t="shared" si="2"/>
        <v>1</v>
      </c>
      <c r="X16" s="115"/>
      <c r="Y16" s="116">
        <f>U15*Manufacturing!CW16+'Total market'!V15*'Services market producers'!CW16</f>
        <v>1.0615597620700292</v>
      </c>
      <c r="Z16" s="116">
        <f>1/(U16/Manufacturing!CW16+V16/'Services market producers'!CW16)</f>
        <v>1.0615268986948625</v>
      </c>
      <c r="AA16" s="116">
        <f t="shared" ref="AA16:AA32" si="5">(Y16*Z16)^0.5</f>
        <v>1.0615433302552724</v>
      </c>
    </row>
    <row r="17" spans="2:27" x14ac:dyDescent="0.2">
      <c r="B17" s="123">
        <v>1990</v>
      </c>
      <c r="C17" s="136">
        <f>Manufacturing!BO17/(Manufacturing!$BO17+'Services market producers'!$BO17)</f>
        <v>0.60549231022113859</v>
      </c>
      <c r="D17" s="136">
        <f>'Services market producers'!BO17/(Manufacturing!$BO17+'Services market producers'!$BO17)</f>
        <v>0.39450768977886147</v>
      </c>
      <c r="E17" s="136">
        <f t="shared" si="0"/>
        <v>1</v>
      </c>
      <c r="F17" s="143"/>
      <c r="G17" s="144">
        <f>C16*Manufacturing!BU17+D16*'Services market producers'!BU17</f>
        <v>1.0588530512879459</v>
      </c>
      <c r="H17" s="144">
        <f>1/(C17/Manufacturing!BV17+D17/'Services market producers'!BV17)</f>
        <v>1.0595556137869173</v>
      </c>
      <c r="I17" s="144">
        <f t="shared" si="3"/>
        <v>1.0592042742868581</v>
      </c>
      <c r="K17" s="78">
        <v>1990</v>
      </c>
      <c r="L17" s="86">
        <f>Manufacturing!CC17/(Manufacturing!$CC17+'Services market producers'!$CC17)</f>
        <v>0.60549231022113847</v>
      </c>
      <c r="M17" s="86">
        <f>'Services market producers'!CC17/(Manufacturing!$CC17+'Services market producers'!$CC17)</f>
        <v>0.39450768977886153</v>
      </c>
      <c r="N17" s="86">
        <f t="shared" si="1"/>
        <v>1</v>
      </c>
      <c r="O17" s="89"/>
      <c r="P17" s="90">
        <f>L16*Manufacturing!CI17+'Total market'!M16*'Services market producers'!CI17</f>
        <v>1.0614385069675523</v>
      </c>
      <c r="Q17" s="90">
        <f>1/(L17/Manufacturing!CJ17+M17/'Services market producers'!CJ17)</f>
        <v>1.0613582698688104</v>
      </c>
      <c r="R17" s="90">
        <f t="shared" si="4"/>
        <v>1.0613983876599844</v>
      </c>
      <c r="T17" s="103">
        <v>1990</v>
      </c>
      <c r="U17" s="114">
        <f>Manufacturing!CQ17/(Manufacturing!$CQ17+'Services market producers'!$CQ17)</f>
        <v>0.51418189000747039</v>
      </c>
      <c r="V17" s="114">
        <f>'Services market producers'!CQ17/(Manufacturing!$CQ17+'Services market producers'!$CQ17)</f>
        <v>0.48581810999252961</v>
      </c>
      <c r="W17" s="114">
        <f t="shared" si="2"/>
        <v>1</v>
      </c>
      <c r="X17" s="115"/>
      <c r="Y17" s="116">
        <f>U16*Manufacturing!CW17+'Total market'!V16*'Services market producers'!CW17</f>
        <v>1.0618805868224594</v>
      </c>
      <c r="Z17" s="116">
        <f>1/(U17/Manufacturing!CW17+V17/'Services market producers'!CW17)</f>
        <v>1.0618816680403951</v>
      </c>
      <c r="AA17" s="116">
        <f t="shared" si="5"/>
        <v>1.0618811274312896</v>
      </c>
    </row>
    <row r="18" spans="2:27" x14ac:dyDescent="0.2">
      <c r="B18" s="123">
        <v>1991</v>
      </c>
      <c r="C18" s="136">
        <f>Manufacturing!BO18/(Manufacturing!$BO18+'Services market producers'!$BO18)</f>
        <v>0.55380029116255558</v>
      </c>
      <c r="D18" s="136">
        <f>'Services market producers'!BO18/(Manufacturing!$BO18+'Services market producers'!$BO18)</f>
        <v>0.44619970883744448</v>
      </c>
      <c r="E18" s="136">
        <f t="shared" si="0"/>
        <v>1</v>
      </c>
      <c r="F18" s="143"/>
      <c r="G18" s="144">
        <f>C17*Manufacturing!BU18+D17*'Services market producers'!BU18</f>
        <v>1.0440768381043535</v>
      </c>
      <c r="H18" s="144">
        <f>1/(C18/Manufacturing!BV18+D18/'Services market producers'!BV18)</f>
        <v>1.0440711567658425</v>
      </c>
      <c r="I18" s="144">
        <f t="shared" si="3"/>
        <v>1.0440739974312336</v>
      </c>
      <c r="K18" s="78">
        <v>1991</v>
      </c>
      <c r="L18" s="86">
        <f>Manufacturing!CC18/(Manufacturing!$CC18+'Services market producers'!$CC18)</f>
        <v>0.55380029116255558</v>
      </c>
      <c r="M18" s="86">
        <f>'Services market producers'!CC18/(Manufacturing!$CC18+'Services market producers'!$CC18)</f>
        <v>0.44619970883744453</v>
      </c>
      <c r="N18" s="86">
        <f t="shared" si="1"/>
        <v>1</v>
      </c>
      <c r="O18" s="89"/>
      <c r="P18" s="90">
        <f>L17*Manufacturing!CI18+'Total market'!M17*'Services market producers'!CI18</f>
        <v>1.0448447719977934</v>
      </c>
      <c r="Q18" s="90">
        <f>1/(L18/Manufacturing!CJ18+M18/'Services market producers'!CJ18)</f>
        <v>1.0457503158034482</v>
      </c>
      <c r="R18" s="90">
        <f t="shared" si="4"/>
        <v>1.045297445841266</v>
      </c>
      <c r="T18" s="103">
        <v>1991</v>
      </c>
      <c r="U18" s="114">
        <f>Manufacturing!CQ18/(Manufacturing!$CQ18+'Services market producers'!$CQ18)</f>
        <v>0.50864698237366923</v>
      </c>
      <c r="V18" s="114">
        <f>'Services market producers'!CQ18/(Manufacturing!$CQ18+'Services market producers'!$CQ18)</f>
        <v>0.49135301762633071</v>
      </c>
      <c r="W18" s="114">
        <f t="shared" si="2"/>
        <v>1</v>
      </c>
      <c r="X18" s="115"/>
      <c r="Y18" s="116">
        <f>U17*Manufacturing!CW18+'Total market'!V17*'Services market producers'!CW18</f>
        <v>1.0448908555496308</v>
      </c>
      <c r="Z18" s="116">
        <f>1/(U18/Manufacturing!CW18+V18/'Services market producers'!CW18)</f>
        <v>1.0448416415354951</v>
      </c>
      <c r="AA18" s="116">
        <f t="shared" si="5"/>
        <v>1.0448662482528106</v>
      </c>
    </row>
    <row r="19" spans="2:27" x14ac:dyDescent="0.2">
      <c r="B19" s="123">
        <v>1992</v>
      </c>
      <c r="C19" s="136">
        <f>Manufacturing!BO19/(Manufacturing!$BO19+'Services market producers'!$BO19)</f>
        <v>0.54219873061091661</v>
      </c>
      <c r="D19" s="136">
        <f>'Services market producers'!BO19/(Manufacturing!$BO19+'Services market producers'!$BO19)</f>
        <v>0.45780126938908339</v>
      </c>
      <c r="E19" s="136">
        <f t="shared" si="0"/>
        <v>1</v>
      </c>
      <c r="F19" s="143"/>
      <c r="G19" s="144">
        <f>C18*Manufacturing!BU19+D18*'Services market producers'!BU19</f>
        <v>1.0364984319335051</v>
      </c>
      <c r="H19" s="144">
        <f>1/(C19/Manufacturing!BV19+D19/'Services market producers'!BV19)</f>
        <v>1.0388440996005515</v>
      </c>
      <c r="I19" s="144">
        <f t="shared" si="3"/>
        <v>1.0376706029657705</v>
      </c>
      <c r="K19" s="78">
        <v>1992</v>
      </c>
      <c r="L19" s="86">
        <f>Manufacturing!CC19/(Manufacturing!$CC19+'Services market producers'!$CC19)</f>
        <v>0.54219873061091683</v>
      </c>
      <c r="M19" s="86">
        <f>'Services market producers'!CC19/(Manufacturing!$CC19+'Services market producers'!$CC19)</f>
        <v>0.45780126938908328</v>
      </c>
      <c r="N19" s="86">
        <f t="shared" si="1"/>
        <v>1</v>
      </c>
      <c r="O19" s="89"/>
      <c r="P19" s="90">
        <f>L18*Manufacturing!CI19+'Total market'!M18*'Services market producers'!CI19</f>
        <v>1.0377439070271528</v>
      </c>
      <c r="Q19" s="90">
        <f>1/(L19/Manufacturing!CJ19+M19/'Services market producers'!CJ19)</f>
        <v>1.0375701994868174</v>
      </c>
      <c r="R19" s="90">
        <f t="shared" si="4"/>
        <v>1.0376570496220763</v>
      </c>
      <c r="T19" s="103">
        <v>1992</v>
      </c>
      <c r="U19" s="114">
        <f>Manufacturing!CQ19/(Manufacturing!$CQ19+'Services market producers'!$CQ19)</f>
        <v>0.50141464665273738</v>
      </c>
      <c r="V19" s="114">
        <f>'Services market producers'!CQ19/(Manufacturing!$CQ19+'Services market producers'!$CQ19)</f>
        <v>0.49858535334726256</v>
      </c>
      <c r="W19" s="114">
        <f t="shared" si="2"/>
        <v>1</v>
      </c>
      <c r="X19" s="115"/>
      <c r="Y19" s="116">
        <f>U18*Manufacturing!CW19+'Total market'!V18*'Services market producers'!CW19</f>
        <v>1.0361208285751746</v>
      </c>
      <c r="Z19" s="116">
        <f>1/(U19/Manufacturing!CW19+V19/'Services market producers'!CW19)</f>
        <v>1.0361747146477305</v>
      </c>
      <c r="AA19" s="116">
        <f t="shared" si="5"/>
        <v>1.0361477712611515</v>
      </c>
    </row>
    <row r="20" spans="2:27" x14ac:dyDescent="0.2">
      <c r="B20" s="123">
        <v>1993</v>
      </c>
      <c r="C20" s="136">
        <f>Manufacturing!BO20/(Manufacturing!$BO20+'Services market producers'!$BO20)</f>
        <v>0.53667695208236732</v>
      </c>
      <c r="D20" s="136">
        <f>'Services market producers'!BO20/(Manufacturing!$BO20+'Services market producers'!$BO20)</f>
        <v>0.46332304791763268</v>
      </c>
      <c r="E20" s="136">
        <f t="shared" si="0"/>
        <v>1</v>
      </c>
      <c r="F20" s="143"/>
      <c r="G20" s="144">
        <f>C19*Manufacturing!BU20+D19*'Services market producers'!BU20</f>
        <v>1.0458800057523592</v>
      </c>
      <c r="H20" s="144">
        <f>1/(C20/Manufacturing!BV20+D20/'Services market producers'!BV20)</f>
        <v>1.0438652018978898</v>
      </c>
      <c r="I20" s="144">
        <f t="shared" si="3"/>
        <v>1.0448721181875094</v>
      </c>
      <c r="K20" s="78">
        <v>1993</v>
      </c>
      <c r="L20" s="86">
        <f>Manufacturing!CC20/(Manufacturing!$CC20+'Services market producers'!$CC20)</f>
        <v>0.53667695208236743</v>
      </c>
      <c r="M20" s="86">
        <f>'Services market producers'!CC20/(Manufacturing!$CC20+'Services market producers'!$CC20)</f>
        <v>0.46332304791763268</v>
      </c>
      <c r="N20" s="86">
        <f t="shared" si="1"/>
        <v>1</v>
      </c>
      <c r="O20" s="89"/>
      <c r="P20" s="90">
        <f>L19*Manufacturing!CI20+'Total market'!M19*'Services market producers'!CI20</f>
        <v>1.0448769214933151</v>
      </c>
      <c r="Q20" s="90">
        <f>1/(L20/Manufacturing!CJ20+M20/'Services market producers'!CJ20)</f>
        <v>1.0444622628121853</v>
      </c>
      <c r="R20" s="90">
        <f t="shared" si="4"/>
        <v>1.0446695715790415</v>
      </c>
      <c r="T20" s="103">
        <v>1993</v>
      </c>
      <c r="U20" s="114">
        <f>Manufacturing!CQ20/(Manufacturing!$CQ20+'Services market producers'!$CQ20)</f>
        <v>0.49890973978677244</v>
      </c>
      <c r="V20" s="114">
        <f>'Services market producers'!CQ20/(Manufacturing!$CQ20+'Services market producers'!$CQ20)</f>
        <v>0.50109026021322767</v>
      </c>
      <c r="W20" s="114">
        <f t="shared" si="2"/>
        <v>1</v>
      </c>
      <c r="X20" s="115"/>
      <c r="Y20" s="116">
        <f>U19*Manufacturing!CW20+'Total market'!V19*'Services market producers'!CW20</f>
        <v>1.0453433765469331</v>
      </c>
      <c r="Z20" s="116">
        <f>1/(U20/Manufacturing!CW20+V20/'Services market producers'!CW20)</f>
        <v>1.0451925560893536</v>
      </c>
      <c r="AA20" s="116">
        <f t="shared" si="5"/>
        <v>1.0452679635979305</v>
      </c>
    </row>
    <row r="21" spans="2:27" x14ac:dyDescent="0.2">
      <c r="B21" s="123">
        <v>1994</v>
      </c>
      <c r="C21" s="136">
        <f>Manufacturing!BO21/(Manufacturing!$BO21+'Services market producers'!$BO21)</f>
        <v>0.56938745780514377</v>
      </c>
      <c r="D21" s="136">
        <f>'Services market producers'!BO21/(Manufacturing!$BO21+'Services market producers'!$BO21)</f>
        <v>0.43061254219485634</v>
      </c>
      <c r="E21" s="136">
        <f t="shared" si="0"/>
        <v>1</v>
      </c>
      <c r="F21" s="143"/>
      <c r="G21" s="144">
        <f>C20*Manufacturing!BU21+D20*'Services market producers'!BU21</f>
        <v>1.0598003951580983</v>
      </c>
      <c r="H21" s="144">
        <f>1/(C21/Manufacturing!BV21+D21/'Services market producers'!BV21)</f>
        <v>1.064101953308112</v>
      </c>
      <c r="I21" s="144">
        <f t="shared" si="3"/>
        <v>1.0619489962349611</v>
      </c>
      <c r="K21" s="78">
        <v>1994</v>
      </c>
      <c r="L21" s="86">
        <f>Manufacturing!CC21/(Manufacturing!$CC21+'Services market producers'!$CC21)</f>
        <v>0.56938745780514377</v>
      </c>
      <c r="M21" s="86">
        <f>'Services market producers'!CC21/(Manufacturing!$CC21+'Services market producers'!$CC21)</f>
        <v>0.43061254219485617</v>
      </c>
      <c r="N21" s="86">
        <f t="shared" si="1"/>
        <v>1</v>
      </c>
      <c r="O21" s="89"/>
      <c r="P21" s="90">
        <f>L20*Manufacturing!CI21+'Total market'!M20*'Services market producers'!CI21</f>
        <v>1.0605319890305223</v>
      </c>
      <c r="Q21" s="90">
        <f>1/(L21/Manufacturing!CJ21+M21/'Services market producers'!CJ21)</f>
        <v>1.0588077477810878</v>
      </c>
      <c r="R21" s="90">
        <f t="shared" si="4"/>
        <v>1.0596695177059707</v>
      </c>
      <c r="T21" s="103">
        <v>1994</v>
      </c>
      <c r="U21" s="114">
        <f>Manufacturing!CQ21/(Manufacturing!$CQ21+'Services market producers'!$CQ21)</f>
        <v>0.47859300351914241</v>
      </c>
      <c r="V21" s="114">
        <f>'Services market producers'!CQ21/(Manufacturing!$CQ21+'Services market producers'!$CQ21)</f>
        <v>0.52140699648085753</v>
      </c>
      <c r="W21" s="114">
        <f t="shared" si="2"/>
        <v>1</v>
      </c>
      <c r="X21" s="115"/>
      <c r="Y21" s="116">
        <f>U20*Manufacturing!CW21+'Total market'!V20*'Services market producers'!CW21</f>
        <v>1.0601713931252466</v>
      </c>
      <c r="Z21" s="116">
        <f>1/(U21/Manufacturing!CW21+V21/'Services market producers'!CW21)</f>
        <v>1.0605990602775195</v>
      </c>
      <c r="AA21" s="116">
        <f t="shared" si="5"/>
        <v>1.0603852051409173</v>
      </c>
    </row>
    <row r="22" spans="2:27" x14ac:dyDescent="0.2">
      <c r="B22" s="123">
        <v>1995</v>
      </c>
      <c r="C22" s="136">
        <f>Manufacturing!BO22/(Manufacturing!$BO22+'Services market producers'!$BO22)</f>
        <v>0.54478388775137732</v>
      </c>
      <c r="D22" s="136">
        <f>'Services market producers'!BO22/(Manufacturing!$BO22+'Services market producers'!$BO22)</f>
        <v>0.4552161122486228</v>
      </c>
      <c r="E22" s="136">
        <f t="shared" si="0"/>
        <v>1</v>
      </c>
      <c r="F22" s="143"/>
      <c r="G22" s="144">
        <f>C21*Manufacturing!BU22+D21*'Services market producers'!BU22</f>
        <v>1.0744080659455602</v>
      </c>
      <c r="H22" s="144">
        <f>1/(C22/Manufacturing!BV22+D22/'Services market producers'!BV22)</f>
        <v>1.0707243188514779</v>
      </c>
      <c r="I22" s="144">
        <f t="shared" si="3"/>
        <v>1.0725646109107336</v>
      </c>
      <c r="K22" s="78">
        <v>1995</v>
      </c>
      <c r="L22" s="86">
        <f>Manufacturing!CC22/(Manufacturing!$CC22+'Services market producers'!$CC22)</f>
        <v>0.54478388775137732</v>
      </c>
      <c r="M22" s="86">
        <f>'Services market producers'!CC22/(Manufacturing!$CC22+'Services market producers'!$CC22)</f>
        <v>0.45521611224862268</v>
      </c>
      <c r="N22" s="86">
        <f t="shared" si="1"/>
        <v>1</v>
      </c>
      <c r="O22" s="89"/>
      <c r="P22" s="90">
        <f>L21*Manufacturing!CI22+'Total market'!M21*'Services market producers'!CI22</f>
        <v>1.0686581595764859</v>
      </c>
      <c r="Q22" s="90">
        <f>1/(L22/Manufacturing!CJ22+M22/'Services market producers'!CJ22)</f>
        <v>1.0678974498498139</v>
      </c>
      <c r="R22" s="90">
        <f t="shared" si="4"/>
        <v>1.0682777370014434</v>
      </c>
      <c r="T22" s="103">
        <v>1995</v>
      </c>
      <c r="U22" s="114">
        <f>Manufacturing!CQ22/(Manufacturing!$CQ22+'Services market producers'!$CQ22)</f>
        <v>0.48424868011129296</v>
      </c>
      <c r="V22" s="114">
        <f>'Services market producers'!CQ22/(Manufacturing!$CQ22+'Services market producers'!$CQ22)</f>
        <v>0.51575131988870693</v>
      </c>
      <c r="W22" s="114">
        <f t="shared" si="2"/>
        <v>0.99999999999999989</v>
      </c>
      <c r="X22" s="115"/>
      <c r="Y22" s="116">
        <f>U21*Manufacturing!CW22+'Total market'!V21*'Services market producers'!CW22</f>
        <v>1.0745229476522848</v>
      </c>
      <c r="Z22" s="116">
        <f>1/(U22/Manufacturing!CW22+V22/'Services market producers'!CW22)</f>
        <v>1.0745193803982653</v>
      </c>
      <c r="AA22" s="116">
        <f t="shared" si="5"/>
        <v>1.0745211640237948</v>
      </c>
    </row>
    <row r="23" spans="2:27" x14ac:dyDescent="0.2">
      <c r="B23" s="123">
        <v>1996</v>
      </c>
      <c r="C23" s="136">
        <f>Manufacturing!BO23/(Manufacturing!$BO23+'Services market producers'!$BO23)</f>
        <v>0.52842740119613674</v>
      </c>
      <c r="D23" s="136">
        <f>'Services market producers'!BO23/(Manufacturing!$BO23+'Services market producers'!$BO23)</f>
        <v>0.47157259880386321</v>
      </c>
      <c r="E23" s="136">
        <f t="shared" si="0"/>
        <v>1</v>
      </c>
      <c r="F23" s="143"/>
      <c r="G23" s="144">
        <f>C22*Manufacturing!BU23+D22*'Services market producers'!BU23</f>
        <v>1.0762868701748629</v>
      </c>
      <c r="H23" s="144">
        <f>1/(C23/Manufacturing!BV23+D23/'Services market producers'!BV23)</f>
        <v>1.0799679808399507</v>
      </c>
      <c r="I23" s="144">
        <f t="shared" si="3"/>
        <v>1.0781258544285528</v>
      </c>
      <c r="K23" s="78">
        <v>1996</v>
      </c>
      <c r="L23" s="86">
        <f>Manufacturing!CC23/(Manufacturing!$CC23+'Services market producers'!$CC23)</f>
        <v>0.52842740119613674</v>
      </c>
      <c r="M23" s="86">
        <f>'Services market producers'!CC23/(Manufacturing!$CC23+'Services market producers'!$CC23)</f>
        <v>0.47157259880386321</v>
      </c>
      <c r="N23" s="86">
        <f t="shared" si="1"/>
        <v>1</v>
      </c>
      <c r="O23" s="89"/>
      <c r="P23" s="90">
        <f>L22*Manufacturing!CI23+'Total market'!M22*'Services market producers'!CI23</f>
        <v>1.0734008562574684</v>
      </c>
      <c r="Q23" s="90">
        <f>1/(L23/Manufacturing!CJ23+M23/'Services market producers'!CJ23)</f>
        <v>1.0728390006314286</v>
      </c>
      <c r="R23" s="90">
        <f t="shared" si="4"/>
        <v>1.0731198916729585</v>
      </c>
      <c r="T23" s="103">
        <v>1996</v>
      </c>
      <c r="U23" s="114">
        <f>Manufacturing!CQ23/(Manufacturing!$CQ23+'Services market producers'!$CQ23)</f>
        <v>0.4839575119668893</v>
      </c>
      <c r="V23" s="114">
        <f>'Services market producers'!CQ23/(Manufacturing!$CQ23+'Services market producers'!$CQ23)</f>
        <v>0.5160424880331107</v>
      </c>
      <c r="W23" s="114">
        <f t="shared" si="2"/>
        <v>1</v>
      </c>
      <c r="X23" s="115"/>
      <c r="Y23" s="116">
        <f>U22*Manufacturing!CW23+'Total market'!V22*'Services market producers'!CW23</f>
        <v>1.0759899070826444</v>
      </c>
      <c r="Z23" s="116">
        <f>1/(U23/Manufacturing!CW23+V23/'Services market producers'!CW23)</f>
        <v>1.0759252576739502</v>
      </c>
      <c r="AA23" s="116">
        <f t="shared" si="5"/>
        <v>1.075957581892736</v>
      </c>
    </row>
    <row r="24" spans="2:27" x14ac:dyDescent="0.2">
      <c r="B24" s="123">
        <v>1997</v>
      </c>
      <c r="C24" s="136">
        <f>Manufacturing!BO24/(Manufacturing!$BO24+'Services market producers'!$BO24)</f>
        <v>0.48932295718669561</v>
      </c>
      <c r="D24" s="136">
        <f>'Services market producers'!BO24/(Manufacturing!$BO24+'Services market producers'!$BO24)</f>
        <v>0.51067704281330428</v>
      </c>
      <c r="E24" s="136">
        <f t="shared" si="0"/>
        <v>0.99999999999999989</v>
      </c>
      <c r="F24" s="143"/>
      <c r="G24" s="144">
        <f>C23*Manufacturing!BU24+D23*'Services market producers'!BU24</f>
        <v>1.0802614376803312</v>
      </c>
      <c r="H24" s="144">
        <f>1/(C24/Manufacturing!BV24+D24/'Services market producers'!BV24)</f>
        <v>1.0762633977256917</v>
      </c>
      <c r="I24" s="144">
        <f t="shared" si="3"/>
        <v>1.0782605646827086</v>
      </c>
      <c r="K24" s="78">
        <v>1997</v>
      </c>
      <c r="L24" s="86">
        <f>Manufacturing!CC24/(Manufacturing!$CC24+'Services market producers'!$CC24)</f>
        <v>0.48932295718669561</v>
      </c>
      <c r="M24" s="86">
        <f>'Services market producers'!CC24/(Manufacturing!$CC24+'Services market producers'!$CC24)</f>
        <v>0.51067704281330428</v>
      </c>
      <c r="N24" s="86">
        <f t="shared" si="1"/>
        <v>0.99999999999999989</v>
      </c>
      <c r="O24" s="89"/>
      <c r="P24" s="90">
        <f>L23*Manufacturing!CI24+'Total market'!M23*'Services market producers'!CI24</f>
        <v>1.0736309577043304</v>
      </c>
      <c r="Q24" s="90">
        <f>1/(L24/Manufacturing!CJ24+M24/'Services market producers'!CJ24)</f>
        <v>1.0727764872798911</v>
      </c>
      <c r="R24" s="90">
        <f t="shared" si="4"/>
        <v>1.0732036374523695</v>
      </c>
      <c r="T24" s="103">
        <v>1997</v>
      </c>
      <c r="U24" s="114">
        <f>Manufacturing!CQ24/(Manufacturing!$CQ24+'Services market producers'!$CQ24)</f>
        <v>0.48873475259892357</v>
      </c>
      <c r="V24" s="114">
        <f>'Services market producers'!CQ24/(Manufacturing!$CQ24+'Services market producers'!$CQ24)</f>
        <v>0.51126524740107648</v>
      </c>
      <c r="W24" s="114">
        <f t="shared" si="2"/>
        <v>1</v>
      </c>
      <c r="X24" s="115"/>
      <c r="Y24" s="116">
        <f>U23*Manufacturing!CW24+'Total market'!V23*'Services market producers'!CW24</f>
        <v>1.0804219467654153</v>
      </c>
      <c r="Z24" s="116">
        <f>1/(U24/Manufacturing!CW24+V24/'Services market producers'!CW24)</f>
        <v>1.0804291999069915</v>
      </c>
      <c r="AA24" s="116">
        <f t="shared" si="5"/>
        <v>1.0804255733301169</v>
      </c>
    </row>
    <row r="25" spans="2:27" x14ac:dyDescent="0.2">
      <c r="B25" s="123">
        <v>1998</v>
      </c>
      <c r="C25" s="136">
        <f>Manufacturing!BO25/(Manufacturing!$BO25+'Services market producers'!$BO25)</f>
        <v>0.52137113944043645</v>
      </c>
      <c r="D25" s="136">
        <f>'Services market producers'!BO25/(Manufacturing!$BO25+'Services market producers'!$BO25)</f>
        <v>0.47862886055956361</v>
      </c>
      <c r="E25" s="136">
        <f t="shared" si="0"/>
        <v>1</v>
      </c>
      <c r="F25" s="143"/>
      <c r="G25" s="144">
        <f>C24*Manufacturing!BU25+D24*'Services market producers'!BU25</f>
        <v>1.0764943487634606</v>
      </c>
      <c r="H25" s="144">
        <f>1/(C25/Manufacturing!BV25+D25/'Services market producers'!BV25)</f>
        <v>1.0763057188740293</v>
      </c>
      <c r="I25" s="144">
        <f t="shared" si="3"/>
        <v>1.0764000296867733</v>
      </c>
      <c r="K25" s="78">
        <v>1998</v>
      </c>
      <c r="L25" s="86">
        <f>Manufacturing!CC25/(Manufacturing!$CC25+'Services market producers'!$CC25)</f>
        <v>0.52137113944043645</v>
      </c>
      <c r="M25" s="86">
        <f>'Services market producers'!CC25/(Manufacturing!$CC25+'Services market producers'!$CC25)</f>
        <v>0.47862886055956361</v>
      </c>
      <c r="N25" s="86">
        <f t="shared" si="1"/>
        <v>1</v>
      </c>
      <c r="O25" s="89"/>
      <c r="P25" s="90">
        <f>L24*Manufacturing!CI25+'Total market'!M24*'Services market producers'!CI25</f>
        <v>1.0732702222676203</v>
      </c>
      <c r="Q25" s="90">
        <f>1/(L25/Manufacturing!CJ25+M25/'Services market producers'!CJ25)</f>
        <v>1.0719315226996686</v>
      </c>
      <c r="R25" s="90">
        <f t="shared" si="4"/>
        <v>1.0726006636318766</v>
      </c>
      <c r="T25" s="103">
        <v>1998</v>
      </c>
      <c r="U25" s="114">
        <f>Manufacturing!CQ25/(Manufacturing!$CQ25+'Services market producers'!$CQ25)</f>
        <v>0.4794547491365822</v>
      </c>
      <c r="V25" s="114">
        <f>'Services market producers'!CQ25/(Manufacturing!$CQ25+'Services market producers'!$CQ25)</f>
        <v>0.52054525086341774</v>
      </c>
      <c r="W25" s="114">
        <f t="shared" si="2"/>
        <v>1</v>
      </c>
      <c r="X25" s="115"/>
      <c r="Y25" s="116">
        <f>U24*Manufacturing!CW25+'Total market'!V24*'Services market producers'!CW25</f>
        <v>1.076979175473411</v>
      </c>
      <c r="Z25" s="116">
        <f>1/(U25/Manufacturing!CW25+V25/'Services market producers'!CW25)</f>
        <v>1.0770101458702597</v>
      </c>
      <c r="AA25" s="116">
        <f t="shared" si="5"/>
        <v>1.0769946605605112</v>
      </c>
    </row>
    <row r="26" spans="2:27" x14ac:dyDescent="0.2">
      <c r="B26" s="123">
        <v>1999</v>
      </c>
      <c r="C26" s="136">
        <f>Manufacturing!BO26/(Manufacturing!$BO26+'Services market producers'!$BO26)</f>
        <v>0.5166037786690536</v>
      </c>
      <c r="D26" s="136">
        <f>'Services market producers'!BO26/(Manufacturing!$BO26+'Services market producers'!$BO26)</f>
        <v>0.4833962213309464</v>
      </c>
      <c r="E26" s="136">
        <f t="shared" si="0"/>
        <v>1</v>
      </c>
      <c r="F26" s="143"/>
      <c r="G26" s="144">
        <f>C25*Manufacturing!BU26+D25*'Services market producers'!BU26</f>
        <v>1.0755450984391308</v>
      </c>
      <c r="H26" s="144">
        <f>1/(C26/Manufacturing!BV26+D26/'Services market producers'!BV26)</f>
        <v>1.078174424024875</v>
      </c>
      <c r="I26" s="144">
        <f t="shared" si="3"/>
        <v>1.0768589587417599</v>
      </c>
      <c r="K26" s="78">
        <v>1999</v>
      </c>
      <c r="L26" s="86">
        <f>Manufacturing!CC26/(Manufacturing!$CC26+'Services market producers'!$CC26)</f>
        <v>0.51660377866905371</v>
      </c>
      <c r="M26" s="86">
        <f>'Services market producers'!CC26/(Manufacturing!$CC26+'Services market producers'!$CC26)</f>
        <v>0.48339622133094623</v>
      </c>
      <c r="N26" s="86">
        <f t="shared" si="1"/>
        <v>1</v>
      </c>
      <c r="O26" s="89"/>
      <c r="P26" s="90">
        <f>L25*Manufacturing!CI26+'Total market'!M25*'Services market producers'!CI26</f>
        <v>1.0716888739214183</v>
      </c>
      <c r="Q26" s="90">
        <f>1/(L26/Manufacturing!CJ26+M26/'Services market producers'!CJ26)</f>
        <v>1.0708329451306695</v>
      </c>
      <c r="R26" s="90">
        <f t="shared" si="4"/>
        <v>1.0712608240410191</v>
      </c>
      <c r="T26" s="103">
        <v>1999</v>
      </c>
      <c r="U26" s="114">
        <f>Manufacturing!CQ26/(Manufacturing!$CQ26+'Services market producers'!$CQ26)</f>
        <v>0.45802772722786156</v>
      </c>
      <c r="V26" s="114">
        <f>'Services market producers'!CQ26/(Manufacturing!$CQ26+'Services market producers'!$CQ26)</f>
        <v>0.54197227277213844</v>
      </c>
      <c r="W26" s="114">
        <f t="shared" si="2"/>
        <v>1</v>
      </c>
      <c r="X26" s="115"/>
      <c r="Y26" s="116">
        <f>U25*Manufacturing!CW26+'Total market'!V25*'Services market producers'!CW26</f>
        <v>1.0780165119809286</v>
      </c>
      <c r="Z26" s="116">
        <f>1/(U26/Manufacturing!CW26+V26/'Services market producers'!CW26)</f>
        <v>1.078436736850827</v>
      </c>
      <c r="AA26" s="116">
        <f t="shared" si="5"/>
        <v>1.0782266039437272</v>
      </c>
    </row>
    <row r="27" spans="2:27" x14ac:dyDescent="0.2">
      <c r="B27" s="123">
        <v>2000</v>
      </c>
      <c r="C27" s="136">
        <f>Manufacturing!BO27/(Manufacturing!$BO27+'Services market producers'!$BO27)</f>
        <v>0.48839403802057896</v>
      </c>
      <c r="D27" s="136">
        <f>'Services market producers'!BO27/(Manufacturing!$BO27+'Services market producers'!$BO27)</f>
        <v>0.51160596197942099</v>
      </c>
      <c r="E27" s="136">
        <f t="shared" si="0"/>
        <v>1</v>
      </c>
      <c r="F27" s="143"/>
      <c r="G27" s="144">
        <f>C26*Manufacturing!BU27+D26*'Services market producers'!BU27</f>
        <v>1.0581604356903676</v>
      </c>
      <c r="H27" s="144">
        <f>1/(C27/Manufacturing!BV27+D27/'Services market producers'!BV27)</f>
        <v>1.0589121798076986</v>
      </c>
      <c r="I27" s="144">
        <f t="shared" si="3"/>
        <v>1.0585362410154653</v>
      </c>
      <c r="K27" s="78">
        <v>2000</v>
      </c>
      <c r="L27" s="86">
        <f>Manufacturing!CC27/(Manufacturing!$CC27+'Services market producers'!$CC27)</f>
        <v>0.48839403802057901</v>
      </c>
      <c r="M27" s="86">
        <f>'Services market producers'!CC27/(Manufacturing!$CC27+'Services market producers'!$CC27)</f>
        <v>0.51160596197942088</v>
      </c>
      <c r="N27" s="86">
        <f t="shared" si="1"/>
        <v>0.99999999999999989</v>
      </c>
      <c r="O27" s="89"/>
      <c r="P27" s="90">
        <f>L26*Manufacturing!CI27+'Total market'!M26*'Services market producers'!CI27</f>
        <v>1.0532399795319134</v>
      </c>
      <c r="Q27" s="90">
        <f>1/(L27/Manufacturing!CJ27+M27/'Services market producers'!CJ27)</f>
        <v>1.0539260173303255</v>
      </c>
      <c r="R27" s="90">
        <f t="shared" si="4"/>
        <v>1.0535829425921546</v>
      </c>
      <c r="T27" s="103">
        <v>2000</v>
      </c>
      <c r="U27" s="114">
        <f>Manufacturing!CQ27/(Manufacturing!$CQ27+'Services market producers'!$CQ27)</f>
        <v>0.44308685423571004</v>
      </c>
      <c r="V27" s="114">
        <f>'Services market producers'!CQ27/(Manufacturing!$CQ27+'Services market producers'!$CQ27)</f>
        <v>0.55691314576428996</v>
      </c>
      <c r="W27" s="114">
        <f t="shared" si="2"/>
        <v>1</v>
      </c>
      <c r="X27" s="115"/>
      <c r="Y27" s="116">
        <f>U26*Manufacturing!CW27+'Total market'!V26*'Services market producers'!CW27</f>
        <v>1.0621101544287188</v>
      </c>
      <c r="Z27" s="116">
        <f>1/(U27/Manufacturing!CW27+V27/'Services market producers'!CW27)</f>
        <v>1.0621686391009824</v>
      </c>
      <c r="AA27" s="116">
        <f t="shared" si="5"/>
        <v>1.0621393963623074</v>
      </c>
    </row>
    <row r="28" spans="2:27" x14ac:dyDescent="0.2">
      <c r="B28" s="123">
        <v>2001</v>
      </c>
      <c r="C28" s="136">
        <f>Manufacturing!BO28/(Manufacturing!$BO28+'Services market producers'!$BO28)</f>
        <v>0.45879344673961142</v>
      </c>
      <c r="D28" s="136">
        <f>'Services market producers'!BO28/(Manufacturing!$BO28+'Services market producers'!$BO28)</f>
        <v>0.54120655326038847</v>
      </c>
      <c r="E28" s="136">
        <f t="shared" si="0"/>
        <v>0.99999999999999989</v>
      </c>
      <c r="F28" s="143"/>
      <c r="G28" s="144">
        <f>C27*Manufacturing!BU28+D27*'Services market producers'!BU28</f>
        <v>1.0303041963901747</v>
      </c>
      <c r="H28" s="144">
        <f>1/(C28/Manufacturing!BV28+D28/'Services market producers'!BV28)</f>
        <v>1.0315859256330964</v>
      </c>
      <c r="I28" s="144">
        <f t="shared" si="3"/>
        <v>1.0309448618218251</v>
      </c>
      <c r="K28" s="78">
        <v>2001</v>
      </c>
      <c r="L28" s="86">
        <f>Manufacturing!CC28/(Manufacturing!$CC28+'Services market producers'!$CC28)</f>
        <v>0.45879344673961142</v>
      </c>
      <c r="M28" s="86">
        <f>'Services market producers'!CC28/(Manufacturing!$CC28+'Services market producers'!$CC28)</f>
        <v>0.54120655326038847</v>
      </c>
      <c r="N28" s="86">
        <f t="shared" si="1"/>
        <v>0.99999999999999989</v>
      </c>
      <c r="O28" s="89"/>
      <c r="P28" s="90">
        <f>L27*Manufacturing!CI28+'Total market'!M27*'Services market producers'!CI28</f>
        <v>1.0277715485457439</v>
      </c>
      <c r="Q28" s="90">
        <f>1/(L28/Manufacturing!CJ28+M28/'Services market producers'!CJ28)</f>
        <v>1.0285031002830511</v>
      </c>
      <c r="R28" s="90">
        <f t="shared" si="4"/>
        <v>1.028137259349164</v>
      </c>
      <c r="T28" s="103">
        <v>2001</v>
      </c>
      <c r="U28" s="114">
        <f>Manufacturing!CQ28/(Manufacturing!$CQ28+'Services market producers'!$CQ28)</f>
        <v>0.4280520630430506</v>
      </c>
      <c r="V28" s="114">
        <f>'Services market producers'!CQ28/(Manufacturing!$CQ28+'Services market producers'!$CQ28)</f>
        <v>0.57194793695694945</v>
      </c>
      <c r="W28" s="114">
        <f t="shared" si="2"/>
        <v>1</v>
      </c>
      <c r="X28" s="115"/>
      <c r="Y28" s="116">
        <f>U27*Manufacturing!CW28+'Total market'!V27*'Services market producers'!CW28</f>
        <v>1.0325960272052424</v>
      </c>
      <c r="Z28" s="116">
        <f>1/(U28/Manufacturing!CW28+V28/'Services market producers'!CW28)</f>
        <v>1.0327588806834778</v>
      </c>
      <c r="AA28" s="116">
        <f t="shared" si="5"/>
        <v>1.0326774507341061</v>
      </c>
    </row>
    <row r="29" spans="2:27" x14ac:dyDescent="0.2">
      <c r="B29" s="123">
        <v>2002</v>
      </c>
      <c r="C29" s="136">
        <f>Manufacturing!BO29/(Manufacturing!$BO29+'Services market producers'!$BO29)</f>
        <v>0.44751468678498546</v>
      </c>
      <c r="D29" s="136">
        <f>'Services market producers'!BO29/(Manufacturing!$BO29+'Services market producers'!$BO29)</f>
        <v>0.55248531321501448</v>
      </c>
      <c r="E29" s="136">
        <f t="shared" si="0"/>
        <v>1</v>
      </c>
      <c r="F29" s="143"/>
      <c r="G29" s="144">
        <f>C28*Manufacturing!BU29+D28*'Services market producers'!BU29</f>
        <v>1.0044655187316112</v>
      </c>
      <c r="H29" s="144">
        <f>1/(C29/Manufacturing!BV29+D29/'Services market producers'!BV29)</f>
        <v>1.0046056964847141</v>
      </c>
      <c r="I29" s="144">
        <f t="shared" si="3"/>
        <v>1.0045356051630274</v>
      </c>
      <c r="K29" s="78">
        <v>2002</v>
      </c>
      <c r="L29" s="86">
        <f>Manufacturing!CC29/(Manufacturing!$CC29+'Services market producers'!$CC29)</f>
        <v>0.4475146867849854</v>
      </c>
      <c r="M29" s="86">
        <f>'Services market producers'!CC29/(Manufacturing!$CC29+'Services market producers'!$CC29)</f>
        <v>0.5524853132150146</v>
      </c>
      <c r="N29" s="86">
        <f t="shared" si="1"/>
        <v>1</v>
      </c>
      <c r="O29" s="89"/>
      <c r="P29" s="90">
        <f>L28*Manufacturing!CI29+'Total market'!M28*'Services market producers'!CI29</f>
        <v>1.004328531736864</v>
      </c>
      <c r="Q29" s="90">
        <f>1/(L29/Manufacturing!CJ29+M29/'Services market producers'!CJ29)</f>
        <v>1.0044251089054055</v>
      </c>
      <c r="R29" s="90">
        <f t="shared" si="4"/>
        <v>1.0043768191603217</v>
      </c>
      <c r="T29" s="103">
        <v>2002</v>
      </c>
      <c r="U29" s="114">
        <f>Manufacturing!CQ29/(Manufacturing!$CQ29+'Services market producers'!$CQ29)</f>
        <v>0.41215045694898911</v>
      </c>
      <c r="V29" s="114">
        <f>'Services market producers'!CQ29/(Manufacturing!$CQ29+'Services market producers'!$CQ29)</f>
        <v>0.587849543051011</v>
      </c>
      <c r="W29" s="114">
        <f t="shared" si="2"/>
        <v>1</v>
      </c>
      <c r="X29" s="115"/>
      <c r="Y29" s="116">
        <f>U28*Manufacturing!CW29+'Total market'!V28*'Services market producers'!CW29</f>
        <v>1.0051831702375582</v>
      </c>
      <c r="Z29" s="116">
        <f>1/(U29/Manufacturing!CW29+V29/'Services market producers'!CW29)</f>
        <v>1.0054423151666123</v>
      </c>
      <c r="AA29" s="116">
        <f t="shared" si="5"/>
        <v>1.0053127343519357</v>
      </c>
    </row>
    <row r="30" spans="2:27" x14ac:dyDescent="0.2">
      <c r="B30" s="123">
        <v>2003</v>
      </c>
      <c r="C30" s="136">
        <f>Manufacturing!BO30/(Manufacturing!$BO30+'Services market producers'!$BO30)</f>
        <v>0.43472277886780136</v>
      </c>
      <c r="D30" s="136">
        <f>'Services market producers'!BO30/(Manufacturing!$BO30+'Services market producers'!$BO30)</f>
        <v>0.56527722113219869</v>
      </c>
      <c r="E30" s="136">
        <f t="shared" si="0"/>
        <v>1</v>
      </c>
      <c r="F30" s="143"/>
      <c r="G30" s="144">
        <f>C29*Manufacturing!BU30+D29*'Services market producers'!BU30</f>
        <v>0.98800757507571313</v>
      </c>
      <c r="H30" s="144">
        <f>1/(C30/Manufacturing!BV30+D30/'Services market producers'!BV30)</f>
        <v>0.98709945661228748</v>
      </c>
      <c r="I30" s="144">
        <f t="shared" si="3"/>
        <v>0.98755341145988673</v>
      </c>
      <c r="K30" s="78">
        <v>2003</v>
      </c>
      <c r="L30" s="86">
        <f>Manufacturing!CC30/(Manufacturing!$CC30+'Services market producers'!$CC30)</f>
        <v>0.43472277886780131</v>
      </c>
      <c r="M30" s="86">
        <f>'Services market producers'!CC30/(Manufacturing!$CC30+'Services market producers'!$CC30)</f>
        <v>0.56527722113219869</v>
      </c>
      <c r="N30" s="86">
        <f t="shared" si="1"/>
        <v>1</v>
      </c>
      <c r="O30" s="89"/>
      <c r="P30" s="90">
        <f>L29*Manufacturing!CI30+'Total market'!M29*'Services market producers'!CI30</f>
        <v>0.98986184283386591</v>
      </c>
      <c r="Q30" s="90">
        <f>1/(L30/Manufacturing!CJ30+M30/'Services market producers'!CJ30)</f>
        <v>0.99018763070677274</v>
      </c>
      <c r="R30" s="90">
        <f t="shared" si="4"/>
        <v>0.99002472336942449</v>
      </c>
      <c r="T30" s="103">
        <v>2003</v>
      </c>
      <c r="U30" s="114">
        <f>Manufacturing!CQ30/(Manufacturing!$CQ30+'Services market producers'!$CQ30)</f>
        <v>0.3747886404678909</v>
      </c>
      <c r="V30" s="114">
        <f>'Services market producers'!CQ30/(Manufacturing!$CQ30+'Services market producers'!$CQ30)</f>
        <v>0.62521135953210916</v>
      </c>
      <c r="W30" s="114">
        <f t="shared" si="2"/>
        <v>1</v>
      </c>
      <c r="X30" s="115"/>
      <c r="Y30" s="116">
        <f>U29*Manufacturing!CW30+'Total market'!V29*'Services market producers'!CW30</f>
        <v>0.98805092321301502</v>
      </c>
      <c r="Z30" s="116">
        <f>1/(U30/Manufacturing!CW30+V30/'Services market producers'!CW30)</f>
        <v>0.98878752672623371</v>
      </c>
      <c r="AA30" s="116">
        <f t="shared" si="5"/>
        <v>0.98841915635188338</v>
      </c>
    </row>
    <row r="31" spans="2:27" x14ac:dyDescent="0.2">
      <c r="B31" s="123">
        <v>2004</v>
      </c>
      <c r="C31" s="136">
        <f>Manufacturing!BO31/(Manufacturing!$BO31+'Services market producers'!$BO31)</f>
        <v>0.45433833465546469</v>
      </c>
      <c r="D31" s="136">
        <f>'Services market producers'!BO31/(Manufacturing!$BO31+'Services market producers'!$BO31)</f>
        <v>0.54566166534453531</v>
      </c>
      <c r="E31" s="136">
        <f t="shared" si="0"/>
        <v>1</v>
      </c>
      <c r="F31" s="143"/>
      <c r="G31" s="144">
        <f>C30*Manufacturing!BU31+D30*'Services market producers'!BU31</f>
        <v>0.99453882851642117</v>
      </c>
      <c r="H31" s="144">
        <f>1/(C31/Manufacturing!BV31+D31/'Services market producers'!BV31)</f>
        <v>0.99437101309270182</v>
      </c>
      <c r="I31" s="144">
        <f t="shared" si="3"/>
        <v>0.99445491726468049</v>
      </c>
      <c r="K31" s="78">
        <v>2004</v>
      </c>
      <c r="L31" s="86">
        <f>Manufacturing!CC31/(Manufacturing!$CC31+'Services market producers'!$CC31)</f>
        <v>0.45433833465546469</v>
      </c>
      <c r="M31" s="86">
        <f>'Services market producers'!CC31/(Manufacturing!$CC31+'Services market producers'!$CC31)</f>
        <v>0.54566166534453542</v>
      </c>
      <c r="N31" s="86">
        <f t="shared" si="1"/>
        <v>1</v>
      </c>
      <c r="O31" s="89"/>
      <c r="P31" s="90">
        <f>L30*Manufacturing!CI31+'Total market'!M30*'Services market producers'!CI31</f>
        <v>0.99677977055225764</v>
      </c>
      <c r="Q31" s="90">
        <f>1/(L31/Manufacturing!CJ31+M31/'Services market producers'!CJ31)</f>
        <v>0.99601854306344961</v>
      </c>
      <c r="R31" s="90">
        <f t="shared" si="4"/>
        <v>0.99639908411267586</v>
      </c>
      <c r="T31" s="103">
        <v>2004</v>
      </c>
      <c r="U31" s="114">
        <f>Manufacturing!CQ31/(Manufacturing!$CQ31+'Services market producers'!$CQ31)</f>
        <v>0.37428684119051109</v>
      </c>
      <c r="V31" s="114">
        <f>'Services market producers'!CQ31/(Manufacturing!$CQ31+'Services market producers'!$CQ31)</f>
        <v>0.62571315880948897</v>
      </c>
      <c r="W31" s="114">
        <f t="shared" si="2"/>
        <v>1</v>
      </c>
      <c r="X31" s="115"/>
      <c r="Y31" s="116">
        <f>U30*Manufacturing!CW31+'Total market'!V30*'Services market producers'!CW31</f>
        <v>0.9952414258867075</v>
      </c>
      <c r="Z31" s="116">
        <f>1/(U31/Manufacturing!CW31+V31/'Services market producers'!CW31)</f>
        <v>0.99422693313531274</v>
      </c>
      <c r="AA31" s="116">
        <f t="shared" si="5"/>
        <v>0.99473405018052785</v>
      </c>
    </row>
    <row r="32" spans="2:27" x14ac:dyDescent="0.2">
      <c r="B32" s="123">
        <v>2005</v>
      </c>
      <c r="C32" s="136">
        <f>Manufacturing!BO32/(Manufacturing!$BO32+'Services market producers'!$BO32)</f>
        <v>0.47613160301935292</v>
      </c>
      <c r="D32" s="136">
        <f>'Services market producers'!BO32/(Manufacturing!$BO32+'Services market producers'!$BO32)</f>
        <v>0.52386839698064713</v>
      </c>
      <c r="E32" s="136">
        <f t="shared" si="0"/>
        <v>1</v>
      </c>
      <c r="F32" s="143"/>
      <c r="G32" s="144">
        <f>C31*Manufacturing!BU32+D31*'Services market producers'!BU32</f>
        <v>1.0114714001091518</v>
      </c>
      <c r="H32" s="144">
        <f>1/(C32/Manufacturing!BV32+D32/'Services market producers'!BV32)</f>
        <v>1.0104663203401405</v>
      </c>
      <c r="I32" s="144">
        <f t="shared" si="3"/>
        <v>1.0109687353215155</v>
      </c>
      <c r="K32" s="78">
        <v>2005</v>
      </c>
      <c r="L32" s="86">
        <f>Manufacturing!CC32/(Manufacturing!$CC32+'Services market producers'!$CC32)</f>
        <v>0.47613160301935303</v>
      </c>
      <c r="M32" s="86">
        <f>'Services market producers'!CC32/(Manufacturing!$CC32+'Services market producers'!$CC32)</f>
        <v>0.52386839698064702</v>
      </c>
      <c r="N32" s="86">
        <f t="shared" si="1"/>
        <v>1</v>
      </c>
      <c r="O32" s="89"/>
      <c r="P32" s="90">
        <f>L31*Manufacturing!CI32+'Total market'!M31*'Services market producers'!CI32</f>
        <v>1.0104702240601331</v>
      </c>
      <c r="Q32" s="90">
        <f>1/(L32/Manufacturing!CJ32+M32/'Services market producers'!CJ32)</f>
        <v>1.0090014265044902</v>
      </c>
      <c r="R32" s="90">
        <f t="shared" si="4"/>
        <v>1.009735558211647</v>
      </c>
      <c r="T32" s="103">
        <v>2005</v>
      </c>
      <c r="U32" s="114">
        <f>Manufacturing!CQ32/(Manufacturing!$CQ32+'Services market producers'!$CQ32)</f>
        <v>0.28170233967948449</v>
      </c>
      <c r="V32" s="114">
        <f>'Services market producers'!CQ32/(Manufacturing!$CQ32+'Services market producers'!$CQ32)</f>
        <v>0.71829766032051545</v>
      </c>
      <c r="W32" s="114">
        <f t="shared" si="2"/>
        <v>1</v>
      </c>
      <c r="X32" s="115"/>
      <c r="Y32" s="116">
        <f>U31*Manufacturing!CW32+'Total market'!V31*'Services market producers'!CW32</f>
        <v>1.0157470737854419</v>
      </c>
      <c r="Z32" s="116">
        <f>1/(U32/Manufacturing!CW32+V32/'Services market producers'!CW32)</f>
        <v>1.021204155724577</v>
      </c>
      <c r="AA32" s="116">
        <f t="shared" si="5"/>
        <v>1.0184719598078151</v>
      </c>
    </row>
    <row r="33" spans="2:27" x14ac:dyDescent="0.2">
      <c r="B33" s="121"/>
      <c r="C33" s="123"/>
      <c r="D33" s="123"/>
      <c r="E33" s="123"/>
      <c r="F33" s="123"/>
      <c r="G33" s="123"/>
      <c r="H33" s="123"/>
      <c r="I33" s="123"/>
      <c r="K33" s="77"/>
      <c r="L33" s="78"/>
      <c r="M33" s="78"/>
      <c r="N33" s="78"/>
      <c r="O33" s="78"/>
      <c r="P33" s="78"/>
      <c r="Q33" s="78"/>
      <c r="R33" s="78"/>
      <c r="T33" s="108"/>
      <c r="U33" s="103"/>
      <c r="V33" s="103"/>
      <c r="W33" s="103"/>
      <c r="X33" s="103"/>
      <c r="Y33" s="103"/>
      <c r="Z33" s="103"/>
      <c r="AA33" s="103"/>
    </row>
    <row r="34" spans="2:27" x14ac:dyDescent="0.2">
      <c r="B34" s="139"/>
      <c r="C34" s="141"/>
      <c r="D34" s="141"/>
      <c r="E34" s="141"/>
      <c r="F34" s="144" t="s">
        <v>53</v>
      </c>
      <c r="G34" s="141">
        <f>PRODUCT(G15:G32)^(1/18)-1</f>
        <v>4.5176715235015097E-2</v>
      </c>
      <c r="H34" s="141">
        <f>PRODUCT(H15:H32)^(1/18)-1</f>
        <v>4.4958792703650552E-2</v>
      </c>
      <c r="I34" s="141">
        <f>PRODUCT(I15:I32)^(1/18)-1</f>
        <v>4.5067748289051579E-2</v>
      </c>
      <c r="K34" s="91"/>
      <c r="L34" s="92"/>
      <c r="M34" s="92"/>
      <c r="N34" s="92"/>
      <c r="O34" s="90" t="s">
        <v>53</v>
      </c>
      <c r="P34" s="92">
        <f>PRODUCT(P15:P32)^(1/18)-1</f>
        <v>4.4302929056185603E-2</v>
      </c>
      <c r="Q34" s="92">
        <f>PRODUCT(Q15:Q32)^(1/18)-1</f>
        <v>4.3491638282591394E-2</v>
      </c>
      <c r="R34" s="92">
        <f>PRODUCT(R15:R32)^(1/18)-1</f>
        <v>4.389720485503168E-2</v>
      </c>
      <c r="T34" s="117"/>
      <c r="U34" s="118"/>
      <c r="V34" s="118"/>
      <c r="W34" s="118"/>
      <c r="X34" s="116" t="s">
        <v>53</v>
      </c>
      <c r="Y34" s="118">
        <f>PRODUCT(Y15:Y32)^(1/18)-1</f>
        <v>4.6393560447353543E-2</v>
      </c>
      <c r="Z34" s="118">
        <f>PRODUCT(Z15:Z32)^(1/18)-1</f>
        <v>4.6756252912002694E-2</v>
      </c>
      <c r="AA34" s="118">
        <f>PRODUCT(AA15:AA32)^(1/18)-1</f>
        <v>4.6574890968210214E-2</v>
      </c>
    </row>
    <row r="35" spans="2:27" x14ac:dyDescent="0.2">
      <c r="B35" s="121"/>
      <c r="C35" s="123"/>
      <c r="D35" s="123"/>
      <c r="E35" s="123"/>
      <c r="F35" s="123"/>
      <c r="G35" s="123"/>
      <c r="H35" s="123"/>
      <c r="I35" s="123"/>
      <c r="K35" s="77"/>
      <c r="L35" s="78"/>
      <c r="M35" s="78"/>
      <c r="N35" s="78"/>
      <c r="O35" s="78"/>
      <c r="P35" s="78"/>
      <c r="Q35" s="78"/>
      <c r="R35" s="78"/>
      <c r="T35" s="108"/>
      <c r="U35" s="103"/>
      <c r="V35" s="103"/>
      <c r="W35" s="103"/>
      <c r="X35" s="103"/>
      <c r="Y35" s="103"/>
      <c r="Z35" s="103"/>
      <c r="AA35" s="103"/>
    </row>
    <row r="36" spans="2:27" s="39" customFormat="1" x14ac:dyDescent="0.2">
      <c r="B36" s="43"/>
      <c r="C36" s="44"/>
      <c r="D36" s="44"/>
      <c r="E36" s="44"/>
      <c r="F36" s="44"/>
      <c r="G36" s="44"/>
      <c r="H36" s="44"/>
      <c r="I36" s="44"/>
      <c r="K36" s="43"/>
      <c r="L36" s="44"/>
      <c r="M36" s="44"/>
      <c r="N36" s="44"/>
      <c r="O36" s="44"/>
      <c r="P36" s="44"/>
      <c r="Q36" s="44"/>
      <c r="R36" s="44"/>
      <c r="T36" s="43"/>
      <c r="U36" s="44"/>
      <c r="V36" s="44"/>
      <c r="W36" s="44"/>
      <c r="X36" s="44"/>
      <c r="Y36" s="44"/>
      <c r="Z36" s="44"/>
      <c r="AA36" s="44"/>
    </row>
    <row r="37" spans="2:27" x14ac:dyDescent="0.2">
      <c r="B37" s="121"/>
      <c r="C37" s="123"/>
      <c r="D37" s="123"/>
      <c r="E37" s="123"/>
      <c r="F37" s="123"/>
      <c r="G37" s="158" t="s">
        <v>50</v>
      </c>
      <c r="H37" s="158"/>
      <c r="I37" s="158"/>
      <c r="K37" s="77"/>
      <c r="L37" s="78"/>
      <c r="M37" s="78"/>
      <c r="N37" s="78"/>
      <c r="O37" s="78"/>
      <c r="P37" s="151" t="s">
        <v>50</v>
      </c>
      <c r="Q37" s="151"/>
      <c r="R37" s="151"/>
      <c r="T37" s="108"/>
      <c r="U37" s="103"/>
      <c r="V37" s="103"/>
      <c r="W37" s="103"/>
      <c r="X37" s="103"/>
      <c r="Y37" s="173" t="s">
        <v>50</v>
      </c>
      <c r="Z37" s="173"/>
      <c r="AA37" s="173"/>
    </row>
    <row r="38" spans="2:27" ht="70.5" customHeight="1" x14ac:dyDescent="0.2">
      <c r="B38" s="121"/>
      <c r="C38" s="123"/>
      <c r="D38" s="123"/>
      <c r="E38" s="123"/>
      <c r="F38" s="123"/>
      <c r="G38" s="126" t="s">
        <v>70</v>
      </c>
      <c r="H38" s="126" t="s">
        <v>71</v>
      </c>
      <c r="I38" s="126" t="s">
        <v>72</v>
      </c>
      <c r="K38" s="77"/>
      <c r="L38" s="78"/>
      <c r="M38" s="78"/>
      <c r="N38" s="78"/>
      <c r="O38" s="78"/>
      <c r="P38" s="80" t="s">
        <v>70</v>
      </c>
      <c r="Q38" s="80" t="s">
        <v>71</v>
      </c>
      <c r="R38" s="80" t="s">
        <v>72</v>
      </c>
      <c r="T38" s="108"/>
      <c r="U38" s="103"/>
      <c r="V38" s="103"/>
      <c r="W38" s="103"/>
      <c r="X38" s="103"/>
      <c r="Y38" s="107" t="s">
        <v>70</v>
      </c>
      <c r="Z38" s="107" t="s">
        <v>71</v>
      </c>
      <c r="AA38" s="107" t="s">
        <v>72</v>
      </c>
    </row>
    <row r="39" spans="2:27" x14ac:dyDescent="0.2">
      <c r="B39" s="123">
        <v>1987</v>
      </c>
      <c r="C39" s="123"/>
      <c r="D39" s="123"/>
      <c r="E39" s="123"/>
      <c r="F39" s="123"/>
      <c r="G39" s="135">
        <v>100</v>
      </c>
      <c r="H39" s="135">
        <v>100</v>
      </c>
      <c r="I39" s="135">
        <v>100</v>
      </c>
      <c r="K39" s="78">
        <v>1987</v>
      </c>
      <c r="L39" s="78"/>
      <c r="M39" s="78"/>
      <c r="N39" s="78"/>
      <c r="O39" s="78"/>
      <c r="P39" s="88">
        <v>100</v>
      </c>
      <c r="Q39" s="88">
        <v>100</v>
      </c>
      <c r="R39" s="88">
        <v>100</v>
      </c>
      <c r="T39" s="103">
        <v>1987</v>
      </c>
      <c r="U39" s="103"/>
      <c r="V39" s="103"/>
      <c r="W39" s="103"/>
      <c r="X39" s="103"/>
      <c r="Y39" s="119">
        <v>100</v>
      </c>
      <c r="Z39" s="119">
        <v>100</v>
      </c>
      <c r="AA39" s="119">
        <v>100</v>
      </c>
    </row>
    <row r="40" spans="2:27" x14ac:dyDescent="0.2">
      <c r="B40" s="123">
        <v>1988</v>
      </c>
      <c r="C40" s="123"/>
      <c r="D40" s="123"/>
      <c r="E40" s="123"/>
      <c r="F40" s="123"/>
      <c r="G40" s="135">
        <f t="shared" ref="G40:G57" si="6">G39*G15</f>
        <v>104.84640297923535</v>
      </c>
      <c r="H40" s="135">
        <f t="shared" ref="H40:H57" si="7">H39*H15</f>
        <v>104.22003702962624</v>
      </c>
      <c r="I40" s="135">
        <f t="shared" ref="I40:I57" si="8">I39*I15</f>
        <v>104.53275085311313</v>
      </c>
      <c r="K40" s="78">
        <v>1988</v>
      </c>
      <c r="L40" s="78"/>
      <c r="M40" s="78"/>
      <c r="N40" s="78"/>
      <c r="O40" s="78"/>
      <c r="P40" s="88">
        <f t="shared" ref="P40:P57" si="9">P39*P15</f>
        <v>105.20010390256802</v>
      </c>
      <c r="Q40" s="88">
        <f t="shared" ref="Q40:Q57" si="10">Q39*Q15</f>
        <v>104.446488311403</v>
      </c>
      <c r="R40" s="88">
        <f t="shared" ref="R40:R57" si="11">R39*R15</f>
        <v>104.8226188502174</v>
      </c>
      <c r="T40" s="103">
        <v>1988</v>
      </c>
      <c r="U40" s="103"/>
      <c r="V40" s="103"/>
      <c r="W40" s="103"/>
      <c r="X40" s="103"/>
      <c r="Y40" s="119">
        <f t="shared" ref="Y40:Y57" si="12">Y39*Y15</f>
        <v>104.73358108782126</v>
      </c>
      <c r="Z40" s="119">
        <f t="shared" ref="Z40:Z57" si="13">Z39*Z15</f>
        <v>104.74281188091703</v>
      </c>
      <c r="AA40" s="119">
        <f t="shared" ref="AA40:AA57" si="14">AA39*AA15</f>
        <v>104.73819638267805</v>
      </c>
    </row>
    <row r="41" spans="2:27" x14ac:dyDescent="0.2">
      <c r="B41" s="123">
        <v>1989</v>
      </c>
      <c r="C41" s="123"/>
      <c r="D41" s="123"/>
      <c r="E41" s="123"/>
      <c r="F41" s="123"/>
      <c r="G41" s="135">
        <f t="shared" si="6"/>
        <v>110.79447970838991</v>
      </c>
      <c r="H41" s="135">
        <f t="shared" si="7"/>
        <v>109.98389114177874</v>
      </c>
      <c r="I41" s="135">
        <f t="shared" si="8"/>
        <v>110.38844140288226</v>
      </c>
      <c r="K41" s="78">
        <v>1989</v>
      </c>
      <c r="L41" s="78"/>
      <c r="M41" s="78"/>
      <c r="N41" s="78"/>
      <c r="O41" s="78"/>
      <c r="P41" s="88">
        <f t="shared" si="9"/>
        <v>111.43473815509637</v>
      </c>
      <c r="Q41" s="88">
        <f t="shared" si="10"/>
        <v>110.53811283909262</v>
      </c>
      <c r="R41" s="88">
        <f t="shared" si="11"/>
        <v>110.98552004826027</v>
      </c>
      <c r="T41" s="103">
        <v>1989</v>
      </c>
      <c r="U41" s="103"/>
      <c r="V41" s="103"/>
      <c r="W41" s="103"/>
      <c r="X41" s="103"/>
      <c r="Y41" s="119">
        <f t="shared" si="12"/>
        <v>111.18095542032965</v>
      </c>
      <c r="Z41" s="119">
        <f t="shared" si="13"/>
        <v>111.18731225652925</v>
      </c>
      <c r="AA41" s="119">
        <f t="shared" si="14"/>
        <v>111.18413379299878</v>
      </c>
    </row>
    <row r="42" spans="2:27" x14ac:dyDescent="0.2">
      <c r="B42" s="123">
        <v>1990</v>
      </c>
      <c r="C42" s="123"/>
      <c r="D42" s="123"/>
      <c r="E42" s="123"/>
      <c r="F42" s="123"/>
      <c r="G42" s="135">
        <f t="shared" si="6"/>
        <v>117.31507290508907</v>
      </c>
      <c r="H42" s="135">
        <f t="shared" si="7"/>
        <v>116.53404928540087</v>
      </c>
      <c r="I42" s="135">
        <f t="shared" si="8"/>
        <v>116.92390896579728</v>
      </c>
      <c r="K42" s="78">
        <v>1990</v>
      </c>
      <c r="L42" s="78"/>
      <c r="M42" s="78"/>
      <c r="N42" s="78"/>
      <c r="O42" s="78"/>
      <c r="P42" s="88">
        <f t="shared" si="9"/>
        <v>118.28112209166562</v>
      </c>
      <c r="Q42" s="88">
        <f t="shared" si="10"/>
        <v>117.32054019746268</v>
      </c>
      <c r="R42" s="88">
        <f t="shared" si="11"/>
        <v>117.79985203282833</v>
      </c>
      <c r="T42" s="103">
        <v>1990</v>
      </c>
      <c r="U42" s="103"/>
      <c r="V42" s="103"/>
      <c r="W42" s="103"/>
      <c r="X42" s="103"/>
      <c r="Y42" s="119">
        <f t="shared" si="12"/>
        <v>118.06089818522136</v>
      </c>
      <c r="Z42" s="119">
        <f t="shared" si="13"/>
        <v>118.06776860389155</v>
      </c>
      <c r="AA42" s="119">
        <f t="shared" si="14"/>
        <v>118.06433334458089</v>
      </c>
    </row>
    <row r="43" spans="2:27" x14ac:dyDescent="0.2">
      <c r="B43" s="123">
        <v>1991</v>
      </c>
      <c r="C43" s="123"/>
      <c r="D43" s="123"/>
      <c r="E43" s="123"/>
      <c r="F43" s="123"/>
      <c r="G43" s="135">
        <f t="shared" si="6"/>
        <v>122.4859503807271</v>
      </c>
      <c r="H43" s="135">
        <f t="shared" si="7"/>
        <v>121.66983964001619</v>
      </c>
      <c r="I43" s="135">
        <f t="shared" si="8"/>
        <v>122.07721302920562</v>
      </c>
      <c r="K43" s="78">
        <v>1991</v>
      </c>
      <c r="L43" s="78"/>
      <c r="M43" s="78"/>
      <c r="N43" s="78"/>
      <c r="O43" s="78"/>
      <c r="P43" s="88">
        <f t="shared" si="9"/>
        <v>123.58541204350952</v>
      </c>
      <c r="Q43" s="88">
        <f t="shared" si="10"/>
        <v>122.68799196172773</v>
      </c>
      <c r="R43" s="88">
        <f t="shared" si="11"/>
        <v>123.13588445039453</v>
      </c>
      <c r="T43" s="103">
        <v>1991</v>
      </c>
      <c r="U43" s="103"/>
      <c r="V43" s="103"/>
      <c r="W43" s="103"/>
      <c r="X43" s="103"/>
      <c r="Y43" s="119">
        <f t="shared" si="12"/>
        <v>123.3607529117138</v>
      </c>
      <c r="Z43" s="119">
        <f t="shared" si="13"/>
        <v>123.36212116052303</v>
      </c>
      <c r="AA43" s="119">
        <f t="shared" si="14"/>
        <v>123.36143703422144</v>
      </c>
    </row>
    <row r="44" spans="2:27" x14ac:dyDescent="0.2">
      <c r="B44" s="123">
        <v>1992</v>
      </c>
      <c r="C44" s="123"/>
      <c r="D44" s="123"/>
      <c r="E44" s="123"/>
      <c r="F44" s="123"/>
      <c r="G44" s="135">
        <f t="shared" si="6"/>
        <v>126.95649550350876</v>
      </c>
      <c r="H44" s="135">
        <f t="shared" si="7"/>
        <v>126.39599500937611</v>
      </c>
      <c r="I44" s="135">
        <f t="shared" si="8"/>
        <v>126.67593525239661</v>
      </c>
      <c r="K44" s="78">
        <v>1992</v>
      </c>
      <c r="L44" s="78"/>
      <c r="M44" s="78"/>
      <c r="N44" s="78"/>
      <c r="O44" s="78"/>
      <c r="P44" s="88">
        <f t="shared" si="9"/>
        <v>128.25000834559211</v>
      </c>
      <c r="Q44" s="88">
        <f t="shared" si="10"/>
        <v>127.29740429436688</v>
      </c>
      <c r="R44" s="88">
        <f t="shared" si="11"/>
        <v>127.77281856140128</v>
      </c>
      <c r="T44" s="103">
        <v>1992</v>
      </c>
      <c r="U44" s="103"/>
      <c r="V44" s="103"/>
      <c r="W44" s="103"/>
      <c r="X44" s="103"/>
      <c r="Y44" s="119">
        <f t="shared" si="12"/>
        <v>127.81664552054229</v>
      </c>
      <c r="Z44" s="119">
        <f t="shared" si="13"/>
        <v>127.82471069184371</v>
      </c>
      <c r="AA44" s="119">
        <f t="shared" si="14"/>
        <v>127.82067804258142</v>
      </c>
    </row>
    <row r="45" spans="2:27" x14ac:dyDescent="0.2">
      <c r="B45" s="123">
        <v>1993</v>
      </c>
      <c r="C45" s="123"/>
      <c r="D45" s="123"/>
      <c r="E45" s="123"/>
      <c r="F45" s="123"/>
      <c r="G45" s="135">
        <f t="shared" si="6"/>
        <v>132.7812602475091</v>
      </c>
      <c r="H45" s="135">
        <f t="shared" si="7"/>
        <v>131.94038084954707</v>
      </c>
      <c r="I45" s="135">
        <f t="shared" si="8"/>
        <v>132.36015279055545</v>
      </c>
      <c r="K45" s="78">
        <v>1993</v>
      </c>
      <c r="L45" s="78"/>
      <c r="M45" s="78"/>
      <c r="N45" s="78"/>
      <c r="O45" s="78"/>
      <c r="P45" s="88">
        <f t="shared" si="9"/>
        <v>134.00547390163425</v>
      </c>
      <c r="Q45" s="88">
        <f t="shared" si="10"/>
        <v>132.95733493941205</v>
      </c>
      <c r="R45" s="88">
        <f t="shared" si="11"/>
        <v>133.48037562598569</v>
      </c>
      <c r="T45" s="103">
        <v>1993</v>
      </c>
      <c r="U45" s="103"/>
      <c r="V45" s="103"/>
      <c r="W45" s="103"/>
      <c r="X45" s="103"/>
      <c r="Y45" s="119">
        <f t="shared" si="12"/>
        <v>133.6122838073461</v>
      </c>
      <c r="Z45" s="119">
        <f t="shared" si="13"/>
        <v>133.60143609939024</v>
      </c>
      <c r="AA45" s="119">
        <f t="shared" si="14"/>
        <v>133.6068598432758</v>
      </c>
    </row>
    <row r="46" spans="2:27" x14ac:dyDescent="0.2">
      <c r="B46" s="123">
        <v>1994</v>
      </c>
      <c r="C46" s="123"/>
      <c r="D46" s="123"/>
      <c r="E46" s="123"/>
      <c r="F46" s="123"/>
      <c r="G46" s="135">
        <f t="shared" si="6"/>
        <v>140.72163207990044</v>
      </c>
      <c r="H46" s="135">
        <f t="shared" si="7"/>
        <v>140.39801698221925</v>
      </c>
      <c r="I46" s="135">
        <f t="shared" si="8"/>
        <v>140.55973139743645</v>
      </c>
      <c r="K46" s="78">
        <v>1994</v>
      </c>
      <c r="L46" s="78"/>
      <c r="M46" s="78"/>
      <c r="N46" s="78"/>
      <c r="O46" s="78"/>
      <c r="P46" s="88">
        <f t="shared" si="9"/>
        <v>142.1170917778779</v>
      </c>
      <c r="Q46" s="88">
        <f t="shared" si="10"/>
        <v>140.77625635817461</v>
      </c>
      <c r="R46" s="88">
        <f t="shared" si="11"/>
        <v>141.44508526280006</v>
      </c>
      <c r="T46" s="103">
        <v>1994</v>
      </c>
      <c r="U46" s="103"/>
      <c r="V46" s="103"/>
      <c r="W46" s="103"/>
      <c r="X46" s="103"/>
      <c r="Y46" s="119">
        <f t="shared" si="12"/>
        <v>141.65192106267995</v>
      </c>
      <c r="Z46" s="119">
        <f t="shared" si="13"/>
        <v>141.69755757874037</v>
      </c>
      <c r="AA46" s="119">
        <f t="shared" si="14"/>
        <v>141.6747374831458</v>
      </c>
    </row>
    <row r="47" spans="2:27" x14ac:dyDescent="0.2">
      <c r="B47" s="123">
        <v>1995</v>
      </c>
      <c r="C47" s="123"/>
      <c r="D47" s="123"/>
      <c r="E47" s="123"/>
      <c r="F47" s="123"/>
      <c r="G47" s="135">
        <f t="shared" si="6"/>
        <v>151.19245655966853</v>
      </c>
      <c r="H47" s="135">
        <f t="shared" si="7"/>
        <v>150.32757110138493</v>
      </c>
      <c r="I47" s="135">
        <f t="shared" si="8"/>
        <v>150.75939361600865</v>
      </c>
      <c r="K47" s="78">
        <v>1995</v>
      </c>
      <c r="L47" s="78"/>
      <c r="M47" s="78"/>
      <c r="N47" s="78"/>
      <c r="O47" s="78"/>
      <c r="P47" s="88">
        <f t="shared" si="9"/>
        <v>151.87458974370955</v>
      </c>
      <c r="Q47" s="88">
        <f t="shared" si="10"/>
        <v>150.33460516429832</v>
      </c>
      <c r="R47" s="88">
        <f t="shared" si="11"/>
        <v>151.10263559452025</v>
      </c>
      <c r="T47" s="103">
        <v>1995</v>
      </c>
      <c r="U47" s="103"/>
      <c r="V47" s="103"/>
      <c r="W47" s="103"/>
      <c r="X47" s="103"/>
      <c r="Y47" s="119">
        <f t="shared" si="12"/>
        <v>152.20823976087962</v>
      </c>
      <c r="Z47" s="119">
        <f t="shared" si="13"/>
        <v>152.25677177345563</v>
      </c>
      <c r="AA47" s="119">
        <f t="shared" si="14"/>
        <v>152.23250383315539</v>
      </c>
    </row>
    <row r="48" spans="2:27" x14ac:dyDescent="0.2">
      <c r="B48" s="123">
        <v>1996</v>
      </c>
      <c r="C48" s="123"/>
      <c r="D48" s="123"/>
      <c r="E48" s="123"/>
      <c r="F48" s="123"/>
      <c r="G48" s="135">
        <f t="shared" si="6"/>
        <v>162.72645586465455</v>
      </c>
      <c r="H48" s="135">
        <f t="shared" si="7"/>
        <v>162.34896342693682</v>
      </c>
      <c r="I48" s="135">
        <f t="shared" si="8"/>
        <v>162.53760005538985</v>
      </c>
      <c r="K48" s="78">
        <v>1996</v>
      </c>
      <c r="L48" s="78"/>
      <c r="M48" s="78"/>
      <c r="N48" s="78"/>
      <c r="O48" s="78"/>
      <c r="P48" s="88">
        <f t="shared" si="9"/>
        <v>163.02231467464955</v>
      </c>
      <c r="Q48" s="88">
        <f t="shared" si="10"/>
        <v>161.28482756478621</v>
      </c>
      <c r="R48" s="88">
        <f t="shared" si="11"/>
        <v>162.15124394069011</v>
      </c>
      <c r="T48" s="103">
        <v>1996</v>
      </c>
      <c r="U48" s="103"/>
      <c r="V48" s="103"/>
      <c r="W48" s="103"/>
      <c r="X48" s="103"/>
      <c r="Y48" s="119">
        <f t="shared" si="12"/>
        <v>163.77452975752172</v>
      </c>
      <c r="Z48" s="119">
        <f t="shared" si="13"/>
        <v>163.81690640295906</v>
      </c>
      <c r="AA48" s="119">
        <f t="shared" si="14"/>
        <v>163.79571670979854</v>
      </c>
    </row>
    <row r="49" spans="2:27" x14ac:dyDescent="0.2">
      <c r="B49" s="123">
        <v>1997</v>
      </c>
      <c r="C49" s="123"/>
      <c r="D49" s="123"/>
      <c r="E49" s="123"/>
      <c r="F49" s="123"/>
      <c r="G49" s="135">
        <f t="shared" si="6"/>
        <v>175.7871151609767</v>
      </c>
      <c r="H49" s="135">
        <f t="shared" si="7"/>
        <v>174.73024699511907</v>
      </c>
      <c r="I49" s="135">
        <f t="shared" si="8"/>
        <v>175.25788441789689</v>
      </c>
      <c r="K49" s="78">
        <v>1997</v>
      </c>
      <c r="L49" s="78"/>
      <c r="M49" s="78"/>
      <c r="N49" s="78"/>
      <c r="O49" s="78"/>
      <c r="P49" s="88">
        <f t="shared" si="9"/>
        <v>175.0258038313207</v>
      </c>
      <c r="Q49" s="88">
        <f t="shared" si="10"/>
        <v>173.02257076649431</v>
      </c>
      <c r="R49" s="88">
        <f t="shared" si="11"/>
        <v>174.0213048145751</v>
      </c>
      <c r="T49" s="103">
        <v>1997</v>
      </c>
      <c r="U49" s="103"/>
      <c r="V49" s="103"/>
      <c r="W49" s="103"/>
      <c r="X49" s="103"/>
      <c r="Y49" s="119">
        <f t="shared" si="12"/>
        <v>176.94559627121205</v>
      </c>
      <c r="Z49" s="119">
        <f t="shared" si="13"/>
        <v>176.99256911618758</v>
      </c>
      <c r="AA49" s="119">
        <f t="shared" si="14"/>
        <v>176.96908113520149</v>
      </c>
    </row>
    <row r="50" spans="2:27" x14ac:dyDescent="0.2">
      <c r="B50" s="123">
        <v>1998</v>
      </c>
      <c r="C50" s="123"/>
      <c r="D50" s="123"/>
      <c r="E50" s="123"/>
      <c r="F50" s="123"/>
      <c r="G50" s="135">
        <f t="shared" si="6"/>
        <v>189.23383605622305</v>
      </c>
      <c r="H50" s="135">
        <f t="shared" si="7"/>
        <v>188.06316410111833</v>
      </c>
      <c r="I50" s="135">
        <f t="shared" si="8"/>
        <v>188.64759199026528</v>
      </c>
      <c r="K50" s="78">
        <v>1998</v>
      </c>
      <c r="L50" s="78"/>
      <c r="M50" s="78"/>
      <c r="N50" s="78"/>
      <c r="O50" s="78"/>
      <c r="P50" s="88">
        <f t="shared" si="9"/>
        <v>187.84998338061047</v>
      </c>
      <c r="Q50" s="88">
        <f t="shared" si="10"/>
        <v>185.46834774313942</v>
      </c>
      <c r="R50" s="88">
        <f t="shared" si="11"/>
        <v>186.65536703019833</v>
      </c>
      <c r="T50" s="103">
        <v>1998</v>
      </c>
      <c r="U50" s="103"/>
      <c r="V50" s="103"/>
      <c r="W50" s="103"/>
      <c r="X50" s="103"/>
      <c r="Y50" s="119">
        <f t="shared" si="12"/>
        <v>190.56672237582103</v>
      </c>
      <c r="Z50" s="119">
        <f t="shared" si="13"/>
        <v>190.62279268177721</v>
      </c>
      <c r="AA50" s="119">
        <f t="shared" si="14"/>
        <v>190.59475546691189</v>
      </c>
    </row>
    <row r="51" spans="2:27" x14ac:dyDescent="0.2">
      <c r="B51" s="123">
        <v>1999</v>
      </c>
      <c r="C51" s="123"/>
      <c r="D51" s="123"/>
      <c r="E51" s="123"/>
      <c r="F51" s="123"/>
      <c r="G51" s="135">
        <f t="shared" si="6"/>
        <v>203.52952482910476</v>
      </c>
      <c r="H51" s="135">
        <f t="shared" si="7"/>
        <v>202.76489363501881</v>
      </c>
      <c r="I51" s="135">
        <f t="shared" si="8"/>
        <v>203.14684947977742</v>
      </c>
      <c r="K51" s="78">
        <v>1999</v>
      </c>
      <c r="L51" s="78"/>
      <c r="M51" s="78"/>
      <c r="N51" s="78"/>
      <c r="O51" s="78"/>
      <c r="P51" s="88">
        <f t="shared" si="9"/>
        <v>201.31673715532358</v>
      </c>
      <c r="Q51" s="88">
        <f t="shared" si="10"/>
        <v>198.60561704230514</v>
      </c>
      <c r="R51" s="88">
        <f t="shared" si="11"/>
        <v>199.95658229644914</v>
      </c>
      <c r="T51" s="103">
        <v>1999</v>
      </c>
      <c r="U51" s="103"/>
      <c r="V51" s="103"/>
      <c r="W51" s="103"/>
      <c r="X51" s="103"/>
      <c r="Y51" s="119">
        <f t="shared" si="12"/>
        <v>205.43407335522056</v>
      </c>
      <c r="Z51" s="119">
        <f t="shared" si="13"/>
        <v>205.57462250912752</v>
      </c>
      <c r="AA51" s="119">
        <f t="shared" si="14"/>
        <v>205.50433591657352</v>
      </c>
    </row>
    <row r="52" spans="2:27" x14ac:dyDescent="0.2">
      <c r="B52" s="123">
        <v>2000</v>
      </c>
      <c r="C52" s="123"/>
      <c r="D52" s="123"/>
      <c r="E52" s="123"/>
      <c r="F52" s="123"/>
      <c r="G52" s="135">
        <f t="shared" si="6"/>
        <v>215.36689066901897</v>
      </c>
      <c r="H52" s="135">
        <f t="shared" si="7"/>
        <v>214.71021550753392</v>
      </c>
      <c r="I52" s="135">
        <f t="shared" si="8"/>
        <v>215.03830242245812</v>
      </c>
      <c r="K52" s="78">
        <v>2000</v>
      </c>
      <c r="L52" s="78"/>
      <c r="M52" s="78"/>
      <c r="N52" s="78"/>
      <c r="O52" s="78"/>
      <c r="P52" s="88">
        <f t="shared" si="9"/>
        <v>212.0348361209046</v>
      </c>
      <c r="Q52" s="88">
        <f t="shared" si="10"/>
        <v>209.31562698882848</v>
      </c>
      <c r="R52" s="88">
        <f t="shared" si="11"/>
        <v>210.67084436656322</v>
      </c>
      <c r="T52" s="103">
        <v>2000</v>
      </c>
      <c r="U52" s="103"/>
      <c r="V52" s="103"/>
      <c r="W52" s="103"/>
      <c r="X52" s="103"/>
      <c r="Y52" s="119">
        <f t="shared" si="12"/>
        <v>218.19361537623405</v>
      </c>
      <c r="Z52" s="119">
        <f t="shared" si="13"/>
        <v>218.35491702421817</v>
      </c>
      <c r="AA52" s="119">
        <f t="shared" si="14"/>
        <v>218.27425130026623</v>
      </c>
    </row>
    <row r="53" spans="2:27" x14ac:dyDescent="0.2">
      <c r="B53" s="123">
        <v>2001</v>
      </c>
      <c r="C53" s="123"/>
      <c r="D53" s="123"/>
      <c r="E53" s="123"/>
      <c r="F53" s="123"/>
      <c r="G53" s="135">
        <f t="shared" si="6"/>
        <v>221.89341121979419</v>
      </c>
      <c r="H53" s="135">
        <f t="shared" si="7"/>
        <v>221.49203640722098</v>
      </c>
      <c r="I53" s="135">
        <f t="shared" si="8"/>
        <v>221.69263297732093</v>
      </c>
      <c r="K53" s="78">
        <v>2001</v>
      </c>
      <c r="L53" s="78"/>
      <c r="M53" s="78"/>
      <c r="N53" s="78"/>
      <c r="O53" s="78"/>
      <c r="P53" s="88">
        <f t="shared" si="9"/>
        <v>217.92337186562517</v>
      </c>
      <c r="Q53" s="88">
        <f t="shared" si="10"/>
        <v>215.28177129570079</v>
      </c>
      <c r="R53" s="88">
        <f t="shared" si="11"/>
        <v>216.59854455181258</v>
      </c>
      <c r="T53" s="103">
        <v>2001</v>
      </c>
      <c r="U53" s="103"/>
      <c r="V53" s="103"/>
      <c r="W53" s="103"/>
      <c r="X53" s="103"/>
      <c r="Y53" s="119">
        <f t="shared" si="12"/>
        <v>225.30586039904796</v>
      </c>
      <c r="Z53" s="119">
        <f t="shared" si="13"/>
        <v>225.50797969766521</v>
      </c>
      <c r="AA53" s="119">
        <f t="shared" si="14"/>
        <v>225.40689739365459</v>
      </c>
    </row>
    <row r="54" spans="2:27" x14ac:dyDescent="0.2">
      <c r="B54" s="123">
        <v>2002</v>
      </c>
      <c r="C54" s="123"/>
      <c r="D54" s="123"/>
      <c r="E54" s="123"/>
      <c r="F54" s="123"/>
      <c r="G54" s="135">
        <f t="shared" si="6"/>
        <v>222.88428040401729</v>
      </c>
      <c r="H54" s="135">
        <f t="shared" si="7"/>
        <v>222.51216150069388</v>
      </c>
      <c r="I54" s="135">
        <f t="shared" si="8"/>
        <v>222.698143228058</v>
      </c>
      <c r="K54" s="78">
        <v>2002</v>
      </c>
      <c r="L54" s="78"/>
      <c r="M54" s="78"/>
      <c r="N54" s="78"/>
      <c r="O54" s="78"/>
      <c r="P54" s="88">
        <f t="shared" si="9"/>
        <v>218.86666009694994</v>
      </c>
      <c r="Q54" s="88">
        <f t="shared" si="10"/>
        <v>216.23441657903285</v>
      </c>
      <c r="R54" s="88">
        <f t="shared" si="11"/>
        <v>217.54655721170477</v>
      </c>
      <c r="T54" s="103">
        <v>2002</v>
      </c>
      <c r="U54" s="103"/>
      <c r="V54" s="103"/>
      <c r="W54" s="103"/>
      <c r="X54" s="103"/>
      <c r="Y54" s="119">
        <f t="shared" si="12"/>
        <v>226.47365902901575</v>
      </c>
      <c r="Z54" s="119">
        <f t="shared" si="13"/>
        <v>226.73526519576592</v>
      </c>
      <c r="AA54" s="119">
        <f t="shared" si="14"/>
        <v>226.60442436060109</v>
      </c>
    </row>
    <row r="55" spans="2:27" x14ac:dyDescent="0.2">
      <c r="B55" s="123">
        <v>2003</v>
      </c>
      <c r="C55" s="123"/>
      <c r="D55" s="123"/>
      <c r="E55" s="123"/>
      <c r="F55" s="123"/>
      <c r="G55" s="135">
        <f t="shared" si="6"/>
        <v>220.2113574044684</v>
      </c>
      <c r="H55" s="135">
        <f t="shared" si="7"/>
        <v>219.64163370696048</v>
      </c>
      <c r="I55" s="135">
        <f t="shared" si="8"/>
        <v>219.92631107065114</v>
      </c>
      <c r="K55" s="78">
        <v>2003</v>
      </c>
      <c r="L55" s="78"/>
      <c r="M55" s="78"/>
      <c r="N55" s="78"/>
      <c r="O55" s="78"/>
      <c r="P55" s="88">
        <f t="shared" si="9"/>
        <v>216.64775549846021</v>
      </c>
      <c r="Q55" s="88">
        <f t="shared" si="10"/>
        <v>214.11264462965383</v>
      </c>
      <c r="R55" s="88">
        <f t="shared" si="11"/>
        <v>215.3764701234887</v>
      </c>
      <c r="T55" s="103">
        <v>2003</v>
      </c>
      <c r="U55" s="103"/>
      <c r="V55" s="103"/>
      <c r="W55" s="103"/>
      <c r="X55" s="103"/>
      <c r="Y55" s="119">
        <f t="shared" si="12"/>
        <v>223.76750788704859</v>
      </c>
      <c r="Z55" s="119">
        <f t="shared" si="13"/>
        <v>224.19300209453809</v>
      </c>
      <c r="AA55" s="119">
        <f t="shared" si="14"/>
        <v>223.9801539521095</v>
      </c>
    </row>
    <row r="56" spans="2:27" x14ac:dyDescent="0.2">
      <c r="B56" s="123">
        <v>2004</v>
      </c>
      <c r="C56" s="123"/>
      <c r="D56" s="123"/>
      <c r="E56" s="123"/>
      <c r="F56" s="123"/>
      <c r="G56" s="135">
        <f t="shared" si="6"/>
        <v>219.00874541905094</v>
      </c>
      <c r="H56" s="135">
        <f t="shared" si="7"/>
        <v>218.40527382652641</v>
      </c>
      <c r="I56" s="135">
        <f t="shared" si="8"/>
        <v>218.70680148009077</v>
      </c>
      <c r="K56" s="78">
        <v>2004</v>
      </c>
      <c r="L56" s="78"/>
      <c r="M56" s="78"/>
      <c r="N56" s="78"/>
      <c r="O56" s="78"/>
      <c r="P56" s="88">
        <f t="shared" si="9"/>
        <v>215.9501000164168</v>
      </c>
      <c r="Q56" s="88">
        <f t="shared" si="10"/>
        <v>213.26016435548993</v>
      </c>
      <c r="R56" s="88">
        <f t="shared" si="11"/>
        <v>214.60091757046524</v>
      </c>
      <c r="T56" s="103">
        <v>2004</v>
      </c>
      <c r="U56" s="103"/>
      <c r="V56" s="103"/>
      <c r="W56" s="103"/>
      <c r="X56" s="103"/>
      <c r="Y56" s="119">
        <f t="shared" si="12"/>
        <v>222.7026936166213</v>
      </c>
      <c r="Z56" s="119">
        <f t="shared" si="13"/>
        <v>222.89872090285135</v>
      </c>
      <c r="AA56" s="119">
        <f t="shared" si="14"/>
        <v>222.80068570084003</v>
      </c>
    </row>
    <row r="57" spans="2:27" x14ac:dyDescent="0.2">
      <c r="B57" s="123">
        <v>2005</v>
      </c>
      <c r="C57" s="123"/>
      <c r="D57" s="123"/>
      <c r="E57" s="123"/>
      <c r="F57" s="123"/>
      <c r="G57" s="135">
        <f t="shared" si="6"/>
        <v>221.52108236515625</v>
      </c>
      <c r="H57" s="135">
        <f t="shared" si="7"/>
        <v>220.69117338637093</v>
      </c>
      <c r="I57" s="135">
        <f t="shared" si="8"/>
        <v>221.10573849854114</v>
      </c>
      <c r="K57" s="78">
        <v>2005</v>
      </c>
      <c r="L57" s="78"/>
      <c r="M57" s="78"/>
      <c r="N57" s="78"/>
      <c r="O57" s="78"/>
      <c r="P57" s="88">
        <f t="shared" si="9"/>
        <v>218.21114594939684</v>
      </c>
      <c r="Q57" s="88">
        <f t="shared" si="10"/>
        <v>215.17981005127137</v>
      </c>
      <c r="R57" s="88">
        <f t="shared" si="11"/>
        <v>216.69017729574534</v>
      </c>
      <c r="T57" s="103">
        <v>2005</v>
      </c>
      <c r="U57" s="103"/>
      <c r="V57" s="103"/>
      <c r="W57" s="103"/>
      <c r="X57" s="103"/>
      <c r="Y57" s="119">
        <f t="shared" si="12"/>
        <v>226.20960936521891</v>
      </c>
      <c r="Z57" s="119">
        <f t="shared" si="13"/>
        <v>227.62510009168443</v>
      </c>
      <c r="AA57" s="119">
        <f t="shared" si="14"/>
        <v>226.91625101225961</v>
      </c>
    </row>
    <row r="60" spans="2:27" x14ac:dyDescent="0.2">
      <c r="B60" s="52" t="s">
        <v>81</v>
      </c>
    </row>
  </sheetData>
  <mergeCells count="9">
    <mergeCell ref="G37:I37"/>
    <mergeCell ref="P37:R37"/>
    <mergeCell ref="Y37:AA37"/>
    <mergeCell ref="B1:I1"/>
    <mergeCell ref="K1:R1"/>
    <mergeCell ref="P2:R2"/>
    <mergeCell ref="Y2:AA2"/>
    <mergeCell ref="T1:AA1"/>
    <mergeCell ref="G2:I2"/>
  </mergeCells>
  <phoneticPr fontId="3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60"/>
  <sheetViews>
    <sheetView topLeftCell="A43" workbookViewId="0">
      <selection activeCell="J91" sqref="J91"/>
    </sheetView>
  </sheetViews>
  <sheetFormatPr baseColWidth="10" defaultColWidth="8.85546875" defaultRowHeight="12.75" x14ac:dyDescent="0.2"/>
  <cols>
    <col min="1" max="1" width="20.140625" customWidth="1"/>
    <col min="2" max="2" width="9.140625" style="4" customWidth="1"/>
    <col min="3" max="3" width="10.140625" style="5" customWidth="1"/>
    <col min="4" max="4" width="13.28515625" style="5" customWidth="1"/>
    <col min="5" max="5" width="9.140625" style="5" customWidth="1"/>
    <col min="6" max="6" width="10.140625" style="5" customWidth="1"/>
    <col min="7" max="7" width="9.85546875" style="5" customWidth="1"/>
    <col min="8" max="9" width="10.140625" style="5" customWidth="1"/>
    <col min="11" max="11" width="9.140625" style="4" customWidth="1"/>
    <col min="12" max="12" width="10.140625" style="5" customWidth="1"/>
    <col min="13" max="13" width="12.28515625" style="5" customWidth="1"/>
    <col min="14" max="14" width="9.140625" style="5" customWidth="1"/>
    <col min="15" max="15" width="10.140625" style="5" customWidth="1"/>
    <col min="16" max="16" width="9.85546875" style="5" customWidth="1"/>
    <col min="17" max="18" width="10.140625" style="5" customWidth="1"/>
    <col min="20" max="20" width="9.140625" style="4" customWidth="1"/>
    <col min="21" max="21" width="10.140625" style="5" customWidth="1"/>
    <col min="22" max="22" width="12.28515625" style="5" customWidth="1"/>
    <col min="23" max="23" width="9.140625" style="5" customWidth="1"/>
    <col min="24" max="24" width="10.140625" style="5" customWidth="1"/>
    <col min="25" max="25" width="9.85546875" style="5" customWidth="1"/>
    <col min="26" max="27" width="10.140625" style="5" customWidth="1"/>
  </cols>
  <sheetData>
    <row r="1" spans="1:38" ht="12.75" customHeight="1" x14ac:dyDescent="0.2">
      <c r="A1" s="1" t="s">
        <v>64</v>
      </c>
      <c r="B1" s="171" t="s">
        <v>44</v>
      </c>
      <c r="C1" s="171"/>
      <c r="D1" s="171"/>
      <c r="E1" s="171"/>
      <c r="F1" s="171"/>
      <c r="G1" s="171"/>
      <c r="H1" s="171"/>
      <c r="I1" s="171"/>
      <c r="K1" s="159" t="s">
        <v>49</v>
      </c>
      <c r="L1" s="159"/>
      <c r="M1" s="159"/>
      <c r="N1" s="159"/>
      <c r="O1" s="159"/>
      <c r="P1" s="159"/>
      <c r="Q1" s="159"/>
      <c r="R1" s="159"/>
      <c r="S1" s="40"/>
      <c r="T1" s="174" t="s">
        <v>46</v>
      </c>
      <c r="U1" s="174"/>
      <c r="V1" s="174"/>
      <c r="W1" s="174"/>
      <c r="X1" s="174"/>
      <c r="Y1" s="174"/>
      <c r="Z1" s="174"/>
      <c r="AA1" s="174"/>
      <c r="AB1" s="42"/>
      <c r="AC1" s="42"/>
      <c r="AD1" s="42"/>
      <c r="AE1" s="42"/>
      <c r="AF1" s="42"/>
      <c r="AG1" s="42"/>
      <c r="AH1" s="42"/>
      <c r="AI1" s="41"/>
      <c r="AJ1" s="41"/>
      <c r="AK1" s="41"/>
      <c r="AL1" s="41"/>
    </row>
    <row r="2" spans="1:38" x14ac:dyDescent="0.2">
      <c r="B2" s="145"/>
      <c r="C2" s="123"/>
      <c r="D2" s="147"/>
      <c r="E2" s="147"/>
      <c r="F2" s="123"/>
      <c r="G2" s="158" t="s">
        <v>50</v>
      </c>
      <c r="H2" s="158"/>
      <c r="I2" s="158"/>
      <c r="K2" s="93"/>
      <c r="L2" s="78"/>
      <c r="M2" s="99"/>
      <c r="N2" s="99"/>
      <c r="O2" s="78"/>
      <c r="P2" s="151" t="s">
        <v>50</v>
      </c>
      <c r="Q2" s="151"/>
      <c r="R2" s="151"/>
      <c r="S2" s="41"/>
      <c r="T2" s="53"/>
      <c r="U2" s="103"/>
      <c r="V2" s="104"/>
      <c r="W2" s="104"/>
      <c r="X2" s="103"/>
      <c r="Y2" s="173" t="s">
        <v>50</v>
      </c>
      <c r="Z2" s="173"/>
      <c r="AA2" s="173"/>
    </row>
    <row r="3" spans="1:38" ht="63.75" x14ac:dyDescent="0.2">
      <c r="B3" s="124"/>
      <c r="C3" s="124"/>
      <c r="D3" s="148" t="s">
        <v>38</v>
      </c>
      <c r="E3" s="148"/>
      <c r="F3" s="124"/>
      <c r="G3" s="126" t="s">
        <v>51</v>
      </c>
      <c r="H3" s="126" t="s">
        <v>52</v>
      </c>
      <c r="I3" s="126" t="s">
        <v>54</v>
      </c>
      <c r="K3" s="79"/>
      <c r="L3" s="79"/>
      <c r="M3" s="100" t="s">
        <v>38</v>
      </c>
      <c r="N3" s="100"/>
      <c r="O3" s="79"/>
      <c r="P3" s="80" t="s">
        <v>51</v>
      </c>
      <c r="Q3" s="80" t="s">
        <v>52</v>
      </c>
      <c r="R3" s="80" t="s">
        <v>54</v>
      </c>
      <c r="S3" s="41"/>
      <c r="T3" s="105"/>
      <c r="U3" s="105"/>
      <c r="V3" s="106" t="s">
        <v>38</v>
      </c>
      <c r="W3" s="106"/>
      <c r="X3" s="105"/>
      <c r="Y3" s="107" t="s">
        <v>51</v>
      </c>
      <c r="Z3" s="107" t="s">
        <v>52</v>
      </c>
      <c r="AA3" s="107" t="s">
        <v>54</v>
      </c>
    </row>
    <row r="4" spans="1:38" ht="14.25" x14ac:dyDescent="0.2">
      <c r="B4" s="121"/>
      <c r="C4" s="123"/>
      <c r="D4" s="127"/>
      <c r="E4" s="127"/>
      <c r="F4" s="123"/>
      <c r="G4" s="123"/>
      <c r="H4" s="123"/>
      <c r="I4" s="123"/>
      <c r="K4" s="77"/>
      <c r="L4" s="78"/>
      <c r="M4" s="81"/>
      <c r="N4" s="81"/>
      <c r="O4" s="78"/>
      <c r="P4" s="78"/>
      <c r="Q4" s="78"/>
      <c r="R4" s="78"/>
      <c r="T4" s="108"/>
      <c r="U4" s="103"/>
      <c r="V4" s="58"/>
      <c r="W4" s="58"/>
      <c r="X4" s="103"/>
      <c r="Y4" s="103"/>
      <c r="Z4" s="103"/>
      <c r="AA4" s="103"/>
    </row>
    <row r="5" spans="1:38" ht="51" x14ac:dyDescent="0.2">
      <c r="B5" s="128"/>
      <c r="C5" s="149" t="s">
        <v>67</v>
      </c>
      <c r="D5" s="149" t="s">
        <v>7</v>
      </c>
      <c r="E5" s="129" t="s">
        <v>9</v>
      </c>
      <c r="F5" s="128"/>
      <c r="G5" s="128" t="s">
        <v>9</v>
      </c>
      <c r="H5" s="128" t="s">
        <v>9</v>
      </c>
      <c r="I5" s="128" t="s">
        <v>9</v>
      </c>
      <c r="K5" s="82"/>
      <c r="L5" s="101" t="s">
        <v>67</v>
      </c>
      <c r="M5" s="101" t="s">
        <v>7</v>
      </c>
      <c r="N5" s="83" t="s">
        <v>9</v>
      </c>
      <c r="O5" s="82"/>
      <c r="P5" s="82" t="s">
        <v>9</v>
      </c>
      <c r="Q5" s="82" t="s">
        <v>9</v>
      </c>
      <c r="R5" s="82" t="s">
        <v>9</v>
      </c>
      <c r="T5" s="109"/>
      <c r="U5" s="110" t="s">
        <v>67</v>
      </c>
      <c r="V5" s="110" t="s">
        <v>7</v>
      </c>
      <c r="W5" s="111" t="s">
        <v>9</v>
      </c>
      <c r="X5" s="109"/>
      <c r="Y5" s="109" t="s">
        <v>9</v>
      </c>
      <c r="Z5" s="109" t="s">
        <v>9</v>
      </c>
      <c r="AA5" s="109" t="s">
        <v>9</v>
      </c>
    </row>
    <row r="6" spans="1:38" x14ac:dyDescent="0.2">
      <c r="B6" s="121">
        <v>1979</v>
      </c>
      <c r="C6" s="142"/>
      <c r="D6" s="123"/>
      <c r="E6" s="123"/>
      <c r="F6" s="142"/>
      <c r="G6" s="142"/>
      <c r="H6" s="142"/>
      <c r="I6" s="142"/>
      <c r="K6" s="77">
        <v>1979</v>
      </c>
      <c r="L6" s="84"/>
      <c r="M6" s="78"/>
      <c r="N6" s="78"/>
      <c r="O6" s="84"/>
      <c r="P6" s="84"/>
      <c r="Q6" s="84"/>
      <c r="R6" s="84"/>
      <c r="T6" s="108">
        <v>1979</v>
      </c>
      <c r="U6" s="112"/>
      <c r="V6" s="103"/>
      <c r="W6" s="103"/>
      <c r="X6" s="112"/>
      <c r="Y6" s="112"/>
      <c r="Z6" s="112"/>
      <c r="AA6" s="112"/>
    </row>
    <row r="7" spans="1:38" x14ac:dyDescent="0.2">
      <c r="B7" s="123">
        <v>1980</v>
      </c>
      <c r="C7" s="132"/>
      <c r="D7" s="132"/>
      <c r="E7" s="132"/>
      <c r="F7" s="132"/>
      <c r="G7" s="132"/>
      <c r="H7" s="132"/>
      <c r="I7" s="132"/>
      <c r="K7" s="78">
        <v>1980</v>
      </c>
      <c r="L7" s="85"/>
      <c r="M7" s="85"/>
      <c r="N7" s="85"/>
      <c r="O7" s="85"/>
      <c r="P7" s="85"/>
      <c r="Q7" s="85"/>
      <c r="R7" s="85"/>
      <c r="T7" s="103">
        <v>1980</v>
      </c>
      <c r="U7" s="113"/>
      <c r="V7" s="113"/>
      <c r="W7" s="113"/>
      <c r="X7" s="113"/>
      <c r="Y7" s="113"/>
      <c r="Z7" s="113"/>
      <c r="AA7" s="113"/>
    </row>
    <row r="8" spans="1:38" x14ac:dyDescent="0.2">
      <c r="B8" s="123">
        <v>1981</v>
      </c>
      <c r="C8" s="132"/>
      <c r="D8" s="132"/>
      <c r="E8" s="132"/>
      <c r="F8" s="132"/>
      <c r="G8" s="132"/>
      <c r="H8" s="132"/>
      <c r="I8" s="132"/>
      <c r="K8" s="78">
        <v>1981</v>
      </c>
      <c r="L8" s="85"/>
      <c r="M8" s="85"/>
      <c r="N8" s="85"/>
      <c r="O8" s="85"/>
      <c r="P8" s="85"/>
      <c r="Q8" s="85"/>
      <c r="R8" s="85"/>
      <c r="T8" s="103">
        <v>1981</v>
      </c>
      <c r="U8" s="113"/>
      <c r="V8" s="113"/>
      <c r="W8" s="113"/>
      <c r="X8" s="113"/>
      <c r="Y8" s="113"/>
      <c r="Z8" s="113"/>
      <c r="AA8" s="113"/>
    </row>
    <row r="9" spans="1:38" x14ac:dyDescent="0.2">
      <c r="B9" s="123">
        <v>1982</v>
      </c>
      <c r="C9" s="132"/>
      <c r="D9" s="132"/>
      <c r="E9" s="132"/>
      <c r="F9" s="132"/>
      <c r="G9" s="132"/>
      <c r="H9" s="132"/>
      <c r="I9" s="132"/>
      <c r="K9" s="78">
        <v>1982</v>
      </c>
      <c r="L9" s="85"/>
      <c r="M9" s="85"/>
      <c r="N9" s="85"/>
      <c r="O9" s="85"/>
      <c r="P9" s="85"/>
      <c r="Q9" s="85"/>
      <c r="R9" s="85"/>
      <c r="T9" s="103">
        <v>1982</v>
      </c>
      <c r="U9" s="113"/>
      <c r="V9" s="113"/>
      <c r="W9" s="113"/>
      <c r="X9" s="113"/>
      <c r="Y9" s="113"/>
      <c r="Z9" s="113"/>
      <c r="AA9" s="113"/>
    </row>
    <row r="10" spans="1:38" x14ac:dyDescent="0.2">
      <c r="B10" s="123">
        <v>1983</v>
      </c>
      <c r="C10" s="132"/>
      <c r="D10" s="132"/>
      <c r="E10" s="132"/>
      <c r="F10" s="132"/>
      <c r="G10" s="132"/>
      <c r="H10" s="132"/>
      <c r="I10" s="132"/>
      <c r="K10" s="78">
        <v>1983</v>
      </c>
      <c r="L10" s="85"/>
      <c r="M10" s="85"/>
      <c r="N10" s="85"/>
      <c r="O10" s="85"/>
      <c r="P10" s="85"/>
      <c r="Q10" s="85"/>
      <c r="R10" s="85"/>
      <c r="T10" s="103">
        <v>1983</v>
      </c>
      <c r="U10" s="113"/>
      <c r="V10" s="113"/>
      <c r="W10" s="113"/>
      <c r="X10" s="113"/>
      <c r="Y10" s="113"/>
      <c r="Z10" s="113"/>
      <c r="AA10" s="113"/>
    </row>
    <row r="11" spans="1:38" x14ac:dyDescent="0.2">
      <c r="B11" s="123">
        <v>1984</v>
      </c>
      <c r="C11" s="132"/>
      <c r="D11" s="132"/>
      <c r="E11" s="132"/>
      <c r="F11" s="132"/>
      <c r="G11" s="132"/>
      <c r="H11" s="132"/>
      <c r="I11" s="132"/>
      <c r="K11" s="78">
        <v>1984</v>
      </c>
      <c r="L11" s="85"/>
      <c r="M11" s="85"/>
      <c r="N11" s="85"/>
      <c r="O11" s="85"/>
      <c r="P11" s="85"/>
      <c r="Q11" s="85"/>
      <c r="R11" s="85"/>
      <c r="T11" s="103">
        <v>1984</v>
      </c>
      <c r="U11" s="113"/>
      <c r="V11" s="113"/>
      <c r="W11" s="113"/>
      <c r="X11" s="113"/>
      <c r="Y11" s="113"/>
      <c r="Z11" s="113"/>
      <c r="AA11" s="113"/>
    </row>
    <row r="12" spans="1:38" x14ac:dyDescent="0.2">
      <c r="B12" s="123">
        <v>1985</v>
      </c>
      <c r="C12" s="132"/>
      <c r="D12" s="132"/>
      <c r="E12" s="132"/>
      <c r="F12" s="132"/>
      <c r="G12" s="132"/>
      <c r="H12" s="132"/>
      <c r="I12" s="132"/>
      <c r="K12" s="78">
        <v>1985</v>
      </c>
      <c r="L12" s="85"/>
      <c r="M12" s="85"/>
      <c r="N12" s="85"/>
      <c r="O12" s="85"/>
      <c r="P12" s="85"/>
      <c r="Q12" s="85"/>
      <c r="R12" s="85"/>
      <c r="T12" s="103">
        <v>1985</v>
      </c>
      <c r="U12" s="113"/>
      <c r="V12" s="113"/>
      <c r="W12" s="113"/>
      <c r="X12" s="113"/>
      <c r="Y12" s="113"/>
      <c r="Z12" s="113"/>
      <c r="AA12" s="113"/>
    </row>
    <row r="13" spans="1:38" x14ac:dyDescent="0.2">
      <c r="B13" s="123">
        <v>1986</v>
      </c>
      <c r="C13" s="132"/>
      <c r="D13" s="132"/>
      <c r="E13" s="132"/>
      <c r="F13" s="132"/>
      <c r="G13" s="132"/>
      <c r="H13" s="132"/>
      <c r="I13" s="132"/>
      <c r="K13" s="78">
        <v>1986</v>
      </c>
      <c r="L13" s="85"/>
      <c r="M13" s="85"/>
      <c r="N13" s="78"/>
      <c r="O13" s="85"/>
      <c r="P13" s="85"/>
      <c r="Q13" s="85"/>
      <c r="R13" s="85"/>
      <c r="T13" s="103">
        <v>1986</v>
      </c>
      <c r="U13" s="113"/>
      <c r="V13" s="113"/>
      <c r="W13" s="103"/>
      <c r="X13" s="113"/>
      <c r="Y13" s="113"/>
      <c r="Z13" s="113"/>
      <c r="AA13" s="113"/>
    </row>
    <row r="14" spans="1:38" x14ac:dyDescent="0.2">
      <c r="B14" s="123">
        <v>1987</v>
      </c>
      <c r="C14" s="136">
        <f>'Services non-market producers'!BO14/('Public administration'!$BO14+'Services non-market producers'!$BO14)</f>
        <v>0.22000993714303091</v>
      </c>
      <c r="D14" s="136">
        <f>'Public administration'!BO14/('Public administration'!$BO14+'Services non-market producers'!$BO14)</f>
        <v>0.77999006285696915</v>
      </c>
      <c r="E14" s="136">
        <f>C14+D14</f>
        <v>1</v>
      </c>
      <c r="F14" s="143"/>
      <c r="G14" s="143"/>
      <c r="H14" s="143"/>
      <c r="I14" s="143"/>
      <c r="K14" s="78">
        <v>1987</v>
      </c>
      <c r="L14" s="86">
        <f>'Services non-market producers'!CC14/('Public administration'!$CC14+'Services non-market producers'!$CC14)</f>
        <v>0.2665792278801053</v>
      </c>
      <c r="M14" s="86">
        <f>'Public administration'!CC14/('Public administration'!$CC14+'Services non-market producers'!$CC14)</f>
        <v>0.73342077211989465</v>
      </c>
      <c r="N14" s="86">
        <f t="shared" ref="N14:N32" si="0">L14+M14</f>
        <v>1</v>
      </c>
      <c r="O14" s="89"/>
      <c r="P14" s="89"/>
      <c r="Q14" s="89"/>
      <c r="R14" s="89"/>
      <c r="T14" s="103">
        <v>1987</v>
      </c>
      <c r="U14" s="114">
        <f>'Services non-market producers'!CQ14/('Services non-market producers'!$CQ14+'Public administration'!$CQ14)</f>
        <v>0.29622096835584122</v>
      </c>
      <c r="V14" s="114">
        <f>'Public administration'!CQ14/('Services non-market producers'!$CQ14+'Public administration'!$CQ14)</f>
        <v>0.70377903164415878</v>
      </c>
      <c r="W14" s="114">
        <f t="shared" ref="W14:W32" si="1">U14+V14</f>
        <v>1</v>
      </c>
      <c r="X14" s="115"/>
      <c r="Y14" s="115"/>
      <c r="Z14" s="115"/>
      <c r="AA14" s="115"/>
    </row>
    <row r="15" spans="1:38" x14ac:dyDescent="0.2">
      <c r="B15" s="123">
        <v>1988</v>
      </c>
      <c r="C15" s="136">
        <f>'Services non-market producers'!BO15/('Public administration'!$BO15+'Services non-market producers'!$BO15)</f>
        <v>0.21535003747645279</v>
      </c>
      <c r="D15" s="136">
        <f>'Public administration'!BO15/('Public administration'!$BO15+'Services non-market producers'!$BO15)</f>
        <v>0.78464996252354713</v>
      </c>
      <c r="E15" s="136">
        <f t="shared" ref="E15:E31" si="2">C15+D15</f>
        <v>0.99999999999999989</v>
      </c>
      <c r="F15" s="143"/>
      <c r="G15" s="144">
        <f>C14*'Services non-market producers'!BU15+D14*'Public administration'!BU15</f>
        <v>1.0739816741840242</v>
      </c>
      <c r="H15" s="144">
        <f>1/(C15/Manufacturing!BV15+D15/'Services market producers'!BV15)</f>
        <v>1.0885236741102711</v>
      </c>
      <c r="I15" s="144">
        <f t="shared" ref="I15:I32" si="3">(G15*H15)^0.5</f>
        <v>1.0812282265599129</v>
      </c>
      <c r="K15" s="78">
        <v>1988</v>
      </c>
      <c r="L15" s="86">
        <f>'Services non-market producers'!CC15/('Public administration'!$CC15+'Services non-market producers'!$CC15)</f>
        <v>0.255278424227734</v>
      </c>
      <c r="M15" s="86">
        <f>'Public administration'!CC15/('Public administration'!$CC15+'Services non-market producers'!$CC15)</f>
        <v>0.74472157577226616</v>
      </c>
      <c r="N15" s="86">
        <f t="shared" si="0"/>
        <v>1.0000000000000002</v>
      </c>
      <c r="O15" s="89"/>
      <c r="P15" s="90">
        <f>L14*'Services non-market producers'!CI15+'Total non-market'!M14*'Public administration'!CI15</f>
        <v>1.0616455707837398</v>
      </c>
      <c r="Q15" s="90">
        <f>1/(L15/'Services non-market producers'!CJ15+M15/'Public administration'!CJ15)</f>
        <v>1.0616102079659506</v>
      </c>
      <c r="R15" s="90">
        <f t="shared" ref="R15:R32" si="4">(P15*Q15)^0.5</f>
        <v>1.0616278892276032</v>
      </c>
      <c r="T15" s="103">
        <v>1988</v>
      </c>
      <c r="U15" s="114">
        <f>'Services non-market producers'!CQ15/('Services non-market producers'!$CQ15+'Public administration'!$CQ15)</f>
        <v>0.27688430928749203</v>
      </c>
      <c r="V15" s="114">
        <f>'Public administration'!CQ15/('Services non-market producers'!$CQ15+'Public administration'!$CQ15)</f>
        <v>0.72311569071250803</v>
      </c>
      <c r="W15" s="114">
        <f t="shared" si="1"/>
        <v>1</v>
      </c>
      <c r="X15" s="115"/>
      <c r="Y15" s="116">
        <f>U14*'Services non-market producers'!CW15+V14*'Public administration'!CW15</f>
        <v>1.0537232272836177</v>
      </c>
      <c r="Z15" s="116">
        <f>1/(U15/'Services non-market producers'!CW15+V15/'Public administration'!CW15)</f>
        <v>1.0541941955698342</v>
      </c>
      <c r="AA15" s="116">
        <f t="shared" ref="AA15:AA32" si="5">(Y15*Z15)^0.5</f>
        <v>1.0539586851198213</v>
      </c>
    </row>
    <row r="16" spans="1:38" x14ac:dyDescent="0.2">
      <c r="B16" s="123">
        <v>1989</v>
      </c>
      <c r="C16" s="136">
        <f>'Services non-market producers'!BO16/('Public administration'!$BO16+'Services non-market producers'!$BO16)</f>
        <v>0.24994913367517393</v>
      </c>
      <c r="D16" s="136">
        <f>'Public administration'!BO16/('Public administration'!$BO16+'Services non-market producers'!$BO16)</f>
        <v>0.75005086632482609</v>
      </c>
      <c r="E16" s="136">
        <f t="shared" si="2"/>
        <v>1</v>
      </c>
      <c r="F16" s="143"/>
      <c r="G16" s="144">
        <f>C15*'Services non-market producers'!BU16+D15*'Public administration'!BU16</f>
        <v>1.1389060964700701</v>
      </c>
      <c r="H16" s="144">
        <f>1/(C16/Manufacturing!BV16+D16/'Services market producers'!BV16)</f>
        <v>1.0899167201706688</v>
      </c>
      <c r="I16" s="144">
        <f>(G16*H16)^0.5</f>
        <v>1.1141421799963585</v>
      </c>
      <c r="K16" s="78">
        <v>1989</v>
      </c>
      <c r="L16" s="86">
        <f>'Services non-market producers'!CC16/('Public administration'!$CC16+'Services non-market producers'!$CC16)</f>
        <v>0.28508838421693605</v>
      </c>
      <c r="M16" s="86">
        <f>'Public administration'!CC16/('Public administration'!$CC16+'Services non-market producers'!$CC16)</f>
        <v>0.71491161578306384</v>
      </c>
      <c r="N16" s="86">
        <f t="shared" si="0"/>
        <v>0.99999999999999989</v>
      </c>
      <c r="O16" s="89"/>
      <c r="P16" s="90">
        <f>L15*'Services non-market producers'!CI16+'Total non-market'!M15*'Public administration'!CI16</f>
        <v>1.1194301134350364</v>
      </c>
      <c r="Q16" s="90">
        <f>1/(L16/'Services non-market producers'!CJ16+M16/'Public administration'!CJ16)</f>
        <v>1.1194998757270864</v>
      </c>
      <c r="R16" s="90">
        <f t="shared" si="4"/>
        <v>1.1194649940376347</v>
      </c>
      <c r="T16" s="103">
        <v>1989</v>
      </c>
      <c r="U16" s="114">
        <f>'Services non-market producers'!CQ16/('Services non-market producers'!$CQ16+'Public administration'!$CQ16)</f>
        <v>0.30678068609488035</v>
      </c>
      <c r="V16" s="114">
        <f>'Public administration'!CQ16/('Services non-market producers'!$CQ16+'Public administration'!$CQ16)</f>
        <v>0.69321931390511959</v>
      </c>
      <c r="W16" s="114">
        <f t="shared" si="1"/>
        <v>1</v>
      </c>
      <c r="X16" s="115"/>
      <c r="Y16" s="116">
        <f>U15*'Services non-market producers'!CW16+V15*'Public administration'!CW16</f>
        <v>1.1087769487230155</v>
      </c>
      <c r="Z16" s="116">
        <f>1/(U16/'Services non-market producers'!CW16+V16/'Public administration'!CW16)</f>
        <v>1.1093334544439932</v>
      </c>
      <c r="AA16" s="116">
        <f t="shared" si="5"/>
        <v>1.1090551666778228</v>
      </c>
    </row>
    <row r="17" spans="2:27" x14ac:dyDescent="0.2">
      <c r="B17" s="123">
        <v>1990</v>
      </c>
      <c r="C17" s="136">
        <f>'Services non-market producers'!BO17/('Public administration'!$BO17+'Services non-market producers'!$BO17)</f>
        <v>0.29153146456701173</v>
      </c>
      <c r="D17" s="136">
        <f>'Public administration'!BO17/('Public administration'!$BO17+'Services non-market producers'!$BO17)</f>
        <v>0.70846853543298827</v>
      </c>
      <c r="E17" s="136">
        <f t="shared" si="2"/>
        <v>1</v>
      </c>
      <c r="F17" s="143"/>
      <c r="G17" s="144">
        <f>C16*'Services non-market producers'!BU17+D16*'Public administration'!BU17</f>
        <v>1.1618140048187953</v>
      </c>
      <c r="H17" s="144">
        <f>1/(C17/Manufacturing!BV17+D17/'Services market producers'!BV17)</f>
        <v>1.0793196391905731</v>
      </c>
      <c r="I17" s="144">
        <f t="shared" si="3"/>
        <v>1.1198074265192104</v>
      </c>
      <c r="K17" s="78">
        <v>1990</v>
      </c>
      <c r="L17" s="86">
        <f>'Services non-market producers'!CC17/('Public administration'!$CC17+'Services non-market producers'!$CC17)</f>
        <v>0.31758500648960997</v>
      </c>
      <c r="M17" s="86">
        <f>'Public administration'!CC17/('Public administration'!$CC17+'Services non-market producers'!$CC17)</f>
        <v>0.68241499351039014</v>
      </c>
      <c r="N17" s="86">
        <f t="shared" si="0"/>
        <v>1</v>
      </c>
      <c r="O17" s="89"/>
      <c r="P17" s="90">
        <f>L16*'Services non-market producers'!CI17+'Total non-market'!M16*'Public administration'!CI17</f>
        <v>1.138295494637753</v>
      </c>
      <c r="Q17" s="90">
        <f>1/(L17/'Services non-market producers'!CJ17+M17/'Public administration'!CJ17)</f>
        <v>1.138435880858969</v>
      </c>
      <c r="R17" s="90">
        <f t="shared" si="4"/>
        <v>1.1383656855842617</v>
      </c>
      <c r="T17" s="103">
        <v>1990</v>
      </c>
      <c r="U17" s="114">
        <f>'Services non-market producers'!CQ17/('Services non-market producers'!$CQ17+'Public administration'!$CQ17)</f>
        <v>0.33110878447139325</v>
      </c>
      <c r="V17" s="114">
        <f>'Public administration'!CQ17/('Services non-market producers'!$CQ17+'Public administration'!$CQ17)</f>
        <v>0.66889121552860675</v>
      </c>
      <c r="W17" s="114">
        <f t="shared" si="1"/>
        <v>1</v>
      </c>
      <c r="X17" s="115"/>
      <c r="Y17" s="116">
        <f>U16*'Services non-market producers'!CW17+V16*'Public administration'!CW17</f>
        <v>1.1243696454522527</v>
      </c>
      <c r="Z17" s="116">
        <f>1/(U17/'Services non-market producers'!CW17+V17/'Public administration'!CW17)</f>
        <v>1.1237907754508181</v>
      </c>
      <c r="AA17" s="116">
        <f t="shared" si="5"/>
        <v>1.1240801731887937</v>
      </c>
    </row>
    <row r="18" spans="2:27" x14ac:dyDescent="0.2">
      <c r="B18" s="123">
        <v>1991</v>
      </c>
      <c r="C18" s="136">
        <f>'Services non-market producers'!BO18/('Public administration'!$BO18+'Services non-market producers'!$BO18)</f>
        <v>0.32451526623676774</v>
      </c>
      <c r="D18" s="136">
        <f>'Public administration'!BO18/('Public administration'!$BO18+'Services non-market producers'!$BO18)</f>
        <v>0.67548473376323226</v>
      </c>
      <c r="E18" s="136">
        <f t="shared" si="2"/>
        <v>1</v>
      </c>
      <c r="F18" s="143"/>
      <c r="G18" s="144">
        <f>C17*'Services non-market producers'!BU18+D17*'Public administration'!BU18</f>
        <v>1.141945547133336</v>
      </c>
      <c r="H18" s="144">
        <f>1/(C18/Manufacturing!BV18+D18/'Services market producers'!BV18)</f>
        <v>1.0509133476792456</v>
      </c>
      <c r="I18" s="144">
        <f t="shared" si="3"/>
        <v>1.0954842845998758</v>
      </c>
      <c r="K18" s="78">
        <v>1991</v>
      </c>
      <c r="L18" s="86">
        <f>'Services non-market producers'!CC18/('Public administration'!$CC18+'Services non-market producers'!$CC18)</f>
        <v>0.34076853832876786</v>
      </c>
      <c r="M18" s="86">
        <f>'Public administration'!CC18/('Public administration'!$CC18+'Services non-market producers'!$CC18)</f>
        <v>0.65923146167123226</v>
      </c>
      <c r="N18" s="86">
        <f t="shared" si="0"/>
        <v>1</v>
      </c>
      <c r="O18" s="89"/>
      <c r="P18" s="90">
        <f>L17*'Services non-market producers'!CI18+'Total non-market'!M17*'Public administration'!CI18</f>
        <v>1.1225377894486859</v>
      </c>
      <c r="Q18" s="90">
        <f>1/(L18/'Services non-market producers'!CJ18+M18/'Public administration'!CJ18)</f>
        <v>1.1208993863975902</v>
      </c>
      <c r="R18" s="90">
        <f t="shared" si="4"/>
        <v>1.1217182887878485</v>
      </c>
      <c r="T18" s="103">
        <v>1991</v>
      </c>
      <c r="U18" s="114">
        <f>'Services non-market producers'!CQ18/('Services non-market producers'!$CQ18+'Public administration'!$CQ18)</f>
        <v>0.35088487167990584</v>
      </c>
      <c r="V18" s="114">
        <f>'Public administration'!CQ18/('Services non-market producers'!$CQ18+'Public administration'!$CQ18)</f>
        <v>0.64911512832009421</v>
      </c>
      <c r="W18" s="114">
        <f t="shared" si="1"/>
        <v>1</v>
      </c>
      <c r="X18" s="115"/>
      <c r="Y18" s="116">
        <f>U17*'Services non-market producers'!CW18+V17*'Public administration'!CW18</f>
        <v>1.1114824577967883</v>
      </c>
      <c r="Z18" s="116">
        <f>1/(U18/'Services non-market producers'!CW18+V18/'Public administration'!CW18)</f>
        <v>1.1114686502517552</v>
      </c>
      <c r="AA18" s="116">
        <f t="shared" si="5"/>
        <v>1.1114755540028309</v>
      </c>
    </row>
    <row r="19" spans="2:27" x14ac:dyDescent="0.2">
      <c r="B19" s="123">
        <v>1992</v>
      </c>
      <c r="C19" s="136">
        <f>'Services non-market producers'!BO19/('Public administration'!$BO19+'Services non-market producers'!$BO19)</f>
        <v>0.31605384337179282</v>
      </c>
      <c r="D19" s="136">
        <f>'Public administration'!BO19/('Public administration'!$BO19+'Services non-market producers'!$BO19)</f>
        <v>0.68394615662820712</v>
      </c>
      <c r="E19" s="136">
        <f t="shared" si="2"/>
        <v>1</v>
      </c>
      <c r="F19" s="143"/>
      <c r="G19" s="144">
        <f>C18*'Services non-market producers'!BU19+D18*'Public administration'!BU19</f>
        <v>1.0709016043032251</v>
      </c>
      <c r="H19" s="144">
        <f>1/(C19/Manufacturing!BV19+D19/'Services market producers'!BV19)</f>
        <v>1.043128171704389</v>
      </c>
      <c r="I19" s="144">
        <f t="shared" si="3"/>
        <v>1.056923664496221</v>
      </c>
      <c r="K19" s="78">
        <v>1992</v>
      </c>
      <c r="L19" s="86">
        <f>'Services non-market producers'!CC19/('Public administration'!$CC19+'Services non-market producers'!$CC19)</f>
        <v>0.33357278562254133</v>
      </c>
      <c r="M19" s="86">
        <f>'Public administration'!CC19/('Public administration'!$CC19+'Services non-market producers'!$CC19)</f>
        <v>0.66642721437745867</v>
      </c>
      <c r="N19" s="86">
        <f t="shared" si="0"/>
        <v>1</v>
      </c>
      <c r="O19" s="89"/>
      <c r="P19" s="90">
        <f>L18*'Services non-market producers'!CI19+'Total non-market'!M18*'Public administration'!CI19</f>
        <v>1.0637801425228397</v>
      </c>
      <c r="Q19" s="90">
        <f>1/(L19/'Services non-market producers'!CJ19+M19/'Public administration'!CJ19)</f>
        <v>1.0626309475262594</v>
      </c>
      <c r="R19" s="90">
        <f t="shared" si="4"/>
        <v>1.0632053897571554</v>
      </c>
      <c r="T19" s="103">
        <v>1992</v>
      </c>
      <c r="U19" s="114">
        <f>'Services non-market producers'!CQ19/('Services non-market producers'!$CQ19+'Public administration'!$CQ19)</f>
        <v>0.33812678037105803</v>
      </c>
      <c r="V19" s="114">
        <f>'Public administration'!CQ19/('Services non-market producers'!$CQ19+'Public administration'!$CQ19)</f>
        <v>0.66187321962894197</v>
      </c>
      <c r="W19" s="114">
        <f t="shared" si="1"/>
        <v>1</v>
      </c>
      <c r="X19" s="115"/>
      <c r="Y19" s="116">
        <f>U18*'Services non-market producers'!CW19+V18*'Public administration'!CW19</f>
        <v>1.0578987486999862</v>
      </c>
      <c r="Z19" s="116">
        <f>1/(U19/'Services non-market producers'!CW19+V19/'Public administration'!CW19)</f>
        <v>1.0580869778118323</v>
      </c>
      <c r="AA19" s="116">
        <f t="shared" si="5"/>
        <v>1.0579928590698935</v>
      </c>
    </row>
    <row r="20" spans="2:27" x14ac:dyDescent="0.2">
      <c r="B20" s="123">
        <v>1993</v>
      </c>
      <c r="C20" s="136">
        <f>'Services non-market producers'!BO20/('Public administration'!$BO20+'Services non-market producers'!$BO20)</f>
        <v>0.31756888179274978</v>
      </c>
      <c r="D20" s="136">
        <f>'Public administration'!BO20/('Public administration'!$BO20+'Services non-market producers'!$BO20)</f>
        <v>0.68243111820725022</v>
      </c>
      <c r="E20" s="136">
        <f t="shared" si="2"/>
        <v>1</v>
      </c>
      <c r="F20" s="143"/>
      <c r="G20" s="144">
        <f>C19*'Services non-market producers'!BU20+D19*'Public administration'!BU20</f>
        <v>1.0562453765963209</v>
      </c>
      <c r="H20" s="144">
        <f>1/(C20/Manufacturing!BV20+D20/'Services market producers'!BV20)</f>
        <v>1.050088030878308</v>
      </c>
      <c r="I20" s="144">
        <f t="shared" si="3"/>
        <v>1.0531622038576713</v>
      </c>
      <c r="K20" s="78">
        <v>1993</v>
      </c>
      <c r="L20" s="86">
        <f>'Services non-market producers'!CC20/('Public administration'!$CC20+'Services non-market producers'!$CC20)</f>
        <v>0.33105034919317344</v>
      </c>
      <c r="M20" s="86">
        <f>'Public administration'!CC20/('Public administration'!$CC20+'Services non-market producers'!$CC20)</f>
        <v>0.66894965080682645</v>
      </c>
      <c r="N20" s="86">
        <f t="shared" si="0"/>
        <v>0.99999999999999989</v>
      </c>
      <c r="O20" s="89"/>
      <c r="P20" s="90">
        <f>L19*'Services non-market producers'!CI20+'Total non-market'!M19*'Public administration'!CI20</f>
        <v>1.0499960907635746</v>
      </c>
      <c r="Q20" s="90">
        <f>1/(L20/'Services non-market producers'!CJ20+M20/'Public administration'!CJ20)</f>
        <v>1.0488930286517693</v>
      </c>
      <c r="R20" s="90">
        <f t="shared" si="4"/>
        <v>1.0494444147802797</v>
      </c>
      <c r="T20" s="103">
        <v>1993</v>
      </c>
      <c r="U20" s="114">
        <f>'Services non-market producers'!CQ20/('Services non-market producers'!$CQ20+'Public administration'!$CQ20)</f>
        <v>0.33432374093938438</v>
      </c>
      <c r="V20" s="114">
        <f>'Public administration'!CQ20/('Services non-market producers'!$CQ20+'Public administration'!$CQ20)</f>
        <v>0.66567625906061567</v>
      </c>
      <c r="W20" s="114">
        <f t="shared" si="1"/>
        <v>1</v>
      </c>
      <c r="X20" s="115"/>
      <c r="Y20" s="116">
        <f>U19*'Services non-market producers'!CW20+V19*'Public administration'!CW20</f>
        <v>1.0479596764909269</v>
      </c>
      <c r="Z20" s="116">
        <f>1/(U20/'Services non-market producers'!CW20+V20/'Public administration'!CW20)</f>
        <v>1.0479687620338272</v>
      </c>
      <c r="AA20" s="116">
        <f t="shared" si="5"/>
        <v>1.0479642192525309</v>
      </c>
    </row>
    <row r="21" spans="2:27" x14ac:dyDescent="0.2">
      <c r="B21" s="123">
        <v>1994</v>
      </c>
      <c r="C21" s="136">
        <f>'Services non-market producers'!BO21/('Public administration'!$BO21+'Services non-market producers'!$BO21)</f>
        <v>0.32901575154022888</v>
      </c>
      <c r="D21" s="136">
        <f>'Public administration'!BO21/('Public administration'!$BO21+'Services non-market producers'!$BO21)</f>
        <v>0.67098424845977123</v>
      </c>
      <c r="E21" s="136">
        <f t="shared" si="2"/>
        <v>1</v>
      </c>
      <c r="F21" s="143"/>
      <c r="G21" s="144">
        <f>C20*'Services non-market producers'!BU21+D20*'Public administration'!BU21</f>
        <v>1.0481435674714903</v>
      </c>
      <c r="H21" s="144">
        <f>1/(C21/Manufacturing!BV21+D21/'Services market producers'!BV21)</f>
        <v>1.074490331401706</v>
      </c>
      <c r="I21" s="144">
        <f t="shared" si="3"/>
        <v>1.0612351903178709</v>
      </c>
      <c r="K21" s="78">
        <v>1994</v>
      </c>
      <c r="L21" s="86">
        <f>'Services non-market producers'!CC21/('Public administration'!$CC21+'Services non-market producers'!$CC21)</f>
        <v>0.33823627233727943</v>
      </c>
      <c r="M21" s="86">
        <f>'Public administration'!CC21/('Public administration'!$CC21+'Services non-market producers'!$CC21)</f>
        <v>0.66176372766272051</v>
      </c>
      <c r="N21" s="86">
        <f t="shared" si="0"/>
        <v>1</v>
      </c>
      <c r="O21" s="89"/>
      <c r="P21" s="90">
        <f>L20*'Services non-market producers'!CI21+'Total non-market'!M20*'Public administration'!CI21</f>
        <v>1.0445008750011335</v>
      </c>
      <c r="Q21" s="90">
        <f>1/(L21/'Services non-market producers'!CJ21+M21/'Public administration'!CJ21)</f>
        <v>1.0441425584027855</v>
      </c>
      <c r="R21" s="90">
        <f t="shared" si="4"/>
        <v>1.0443217013342352</v>
      </c>
      <c r="T21" s="103">
        <v>1994</v>
      </c>
      <c r="U21" s="114">
        <f>'Services non-market producers'!CQ21/('Services non-market producers'!$CQ21+'Public administration'!$CQ21)</f>
        <v>0.3176020621980602</v>
      </c>
      <c r="V21" s="114">
        <f>'Public administration'!CQ21/('Services non-market producers'!$CQ21+'Public administration'!$CQ21)</f>
        <v>0.6823979378019398</v>
      </c>
      <c r="W21" s="114">
        <f t="shared" si="1"/>
        <v>1</v>
      </c>
      <c r="X21" s="115"/>
      <c r="Y21" s="116">
        <f>U20*'Services non-market producers'!CW21+V20*'Public administration'!CW21</f>
        <v>1.0430003827732699</v>
      </c>
      <c r="Z21" s="116">
        <f>1/(U21/'Services non-market producers'!CW21+V21/'Public administration'!CW21)</f>
        <v>1.042358080273124</v>
      </c>
      <c r="AA21" s="116">
        <f t="shared" si="5"/>
        <v>1.0426791820649721</v>
      </c>
    </row>
    <row r="22" spans="2:27" x14ac:dyDescent="0.2">
      <c r="B22" s="123">
        <v>1995</v>
      </c>
      <c r="C22" s="136">
        <f>'Services non-market producers'!BO22/('Public administration'!$BO22+'Services non-market producers'!$BO22)</f>
        <v>0.32549106476603273</v>
      </c>
      <c r="D22" s="136">
        <f>'Public administration'!BO22/('Public administration'!$BO22+'Services non-market producers'!$BO22)</f>
        <v>0.67450893523396738</v>
      </c>
      <c r="E22" s="136">
        <f t="shared" si="2"/>
        <v>1</v>
      </c>
      <c r="F22" s="143"/>
      <c r="G22" s="144">
        <f>C21*'Services non-market producers'!BU22+D21*'Public administration'!BU22</f>
        <v>1.0178258464125092</v>
      </c>
      <c r="H22" s="144">
        <f>1/(C22/Manufacturing!BV22+D22/'Services market producers'!BV22)</f>
        <v>1.0718037888061382</v>
      </c>
      <c r="I22" s="144">
        <f t="shared" si="3"/>
        <v>1.0444661787390446</v>
      </c>
      <c r="K22" s="78">
        <v>1995</v>
      </c>
      <c r="L22" s="86">
        <f>'Services non-market producers'!CC22/('Public administration'!$CC22+'Services non-market producers'!$CC22)</f>
        <v>0.33556647310819682</v>
      </c>
      <c r="M22" s="86">
        <f>'Public administration'!CC22/('Public administration'!$CC22+'Services non-market producers'!$CC22)</f>
        <v>0.66443352689180313</v>
      </c>
      <c r="N22" s="86">
        <f t="shared" si="0"/>
        <v>1</v>
      </c>
      <c r="O22" s="89"/>
      <c r="P22" s="90">
        <f>L21*'Services non-market producers'!CI22+'Total non-market'!M21*'Public administration'!CI22</f>
        <v>1.0164198329611609</v>
      </c>
      <c r="Q22" s="90">
        <f>1/(L22/'Services non-market producers'!CJ22+M22/'Public administration'!CJ22)</f>
        <v>1.0166492938293039</v>
      </c>
      <c r="R22" s="90">
        <f t="shared" si="4"/>
        <v>1.0165345569207489</v>
      </c>
      <c r="T22" s="103">
        <v>1995</v>
      </c>
      <c r="U22" s="114">
        <f>'Services non-market producers'!CQ22/('Services non-market producers'!$CQ22+'Public administration'!$CQ22)</f>
        <v>0.32224463956506494</v>
      </c>
      <c r="V22" s="114">
        <f>'Public administration'!CQ22/('Services non-market producers'!$CQ22+'Public administration'!$CQ22)</f>
        <v>0.67775536043493512</v>
      </c>
      <c r="W22" s="114">
        <f t="shared" si="1"/>
        <v>1</v>
      </c>
      <c r="X22" s="115"/>
      <c r="Y22" s="116">
        <f>U21*'Services non-market producers'!CW22+V21*'Public administration'!CW22</f>
        <v>1.0184062816754884</v>
      </c>
      <c r="Z22" s="116">
        <f>1/(U22/'Services non-market producers'!CW22+V22/'Public administration'!CW22)</f>
        <v>1.0181933522939484</v>
      </c>
      <c r="AA22" s="116">
        <f t="shared" si="5"/>
        <v>1.0182998114192012</v>
      </c>
    </row>
    <row r="23" spans="2:27" x14ac:dyDescent="0.2">
      <c r="B23" s="123">
        <v>1996</v>
      </c>
      <c r="C23" s="136">
        <f>'Services non-market producers'!BO23/('Public administration'!$BO23+'Services non-market producers'!$BO23)</f>
        <v>0.32842069106542171</v>
      </c>
      <c r="D23" s="136">
        <f>'Public administration'!BO23/('Public administration'!$BO23+'Services non-market producers'!$BO23)</f>
        <v>0.6715793089345784</v>
      </c>
      <c r="E23" s="136">
        <f t="shared" si="2"/>
        <v>1</v>
      </c>
      <c r="F23" s="143"/>
      <c r="G23" s="144">
        <f>C22*'Services non-market producers'!BU23+D22*'Public administration'!BU23</f>
        <v>1.0313991471415109</v>
      </c>
      <c r="H23" s="144">
        <f>1/(C23/Manufacturing!BV23+D23/'Services market producers'!BV23)</f>
        <v>1.0768785379229366</v>
      </c>
      <c r="I23" s="144">
        <f t="shared" si="3"/>
        <v>1.0538935456623284</v>
      </c>
      <c r="K23" s="78">
        <v>1996</v>
      </c>
      <c r="L23" s="86">
        <f>'Services non-market producers'!CC23/('Public administration'!$CC23+'Services non-market producers'!$CC23)</f>
        <v>0.33994312891507378</v>
      </c>
      <c r="M23" s="86">
        <f>'Public administration'!CC23/('Public administration'!$CC23+'Services non-market producers'!$CC23)</f>
        <v>0.66005687108492628</v>
      </c>
      <c r="N23" s="86">
        <f t="shared" si="0"/>
        <v>1</v>
      </c>
      <c r="O23" s="89"/>
      <c r="P23" s="90">
        <f>L22*'Services non-market producers'!CI23+'Total non-market'!M22*'Public administration'!CI23</f>
        <v>1.0291767159950731</v>
      </c>
      <c r="Q23" s="90">
        <f>1/(L23/'Services non-market producers'!CJ23+M23/'Public administration'!CJ23)</f>
        <v>1.0289904527894755</v>
      </c>
      <c r="R23" s="90">
        <f t="shared" si="4"/>
        <v>1.0290835801780902</v>
      </c>
      <c r="T23" s="103">
        <v>1996</v>
      </c>
      <c r="U23" s="114">
        <f>'Services non-market producers'!CQ23/('Services non-market producers'!$CQ23+'Public administration'!$CQ23)</f>
        <v>0.31211190933650546</v>
      </c>
      <c r="V23" s="114">
        <f>'Public administration'!CQ23/('Services non-market producers'!$CQ23+'Public administration'!$CQ23)</f>
        <v>0.68788809066349466</v>
      </c>
      <c r="W23" s="114">
        <f t="shared" si="1"/>
        <v>1</v>
      </c>
      <c r="X23" s="115"/>
      <c r="Y23" s="116">
        <f>U22*'Services non-market producers'!CW23+V22*'Public administration'!CW23</f>
        <v>1.0312613390123209</v>
      </c>
      <c r="Z23" s="116">
        <f>1/(U23/'Services non-market producers'!CW23+V23/'Public administration'!CW23)</f>
        <v>1.0310033017173579</v>
      </c>
      <c r="AA23" s="116">
        <f t="shared" si="5"/>
        <v>1.0311323122932219</v>
      </c>
    </row>
    <row r="24" spans="2:27" x14ac:dyDescent="0.2">
      <c r="B24" s="123">
        <v>1997</v>
      </c>
      <c r="C24" s="136">
        <f>'Services non-market producers'!BO24/('Public administration'!$BO24+'Services non-market producers'!$BO24)</f>
        <v>0.33743560999952482</v>
      </c>
      <c r="D24" s="136">
        <f>'Public administration'!BO24/('Public administration'!$BO24+'Services non-market producers'!$BO24)</f>
        <v>0.66256439000047518</v>
      </c>
      <c r="E24" s="136">
        <f t="shared" si="2"/>
        <v>1</v>
      </c>
      <c r="F24" s="143"/>
      <c r="G24" s="144">
        <f>C23*'Services non-market producers'!BU24+D23*'Public administration'!BU24</f>
        <v>1.0415920592285264</v>
      </c>
      <c r="H24" s="144">
        <f>1/(C24/Manufacturing!BV24+D24/'Services market producers'!BV24)</f>
        <v>1.0762851196960463</v>
      </c>
      <c r="I24" s="144">
        <f t="shared" si="3"/>
        <v>1.0587965027054189</v>
      </c>
      <c r="K24" s="78">
        <v>1997</v>
      </c>
      <c r="L24" s="86">
        <f>'Services non-market producers'!CC24/('Public administration'!$CC24+'Services non-market producers'!$CC24)</f>
        <v>0.34925713801182129</v>
      </c>
      <c r="M24" s="86">
        <f>'Public administration'!CC24/('Public administration'!$CC24+'Services non-market producers'!$CC24)</f>
        <v>0.65074286198817877</v>
      </c>
      <c r="N24" s="86">
        <f t="shared" si="0"/>
        <v>1</v>
      </c>
      <c r="O24" s="89"/>
      <c r="P24" s="90">
        <f>L23*'Services non-market producers'!CI24+'Total non-market'!M23*'Public administration'!CI24</f>
        <v>1.0384799201347474</v>
      </c>
      <c r="Q24" s="90">
        <f>1/(L24/'Services non-market producers'!CJ24+M24/'Public administration'!CJ24)</f>
        <v>1.0381885776302495</v>
      </c>
      <c r="R24" s="90">
        <f t="shared" si="4"/>
        <v>1.0383342386641541</v>
      </c>
      <c r="T24" s="103">
        <v>1997</v>
      </c>
      <c r="U24" s="114">
        <f>'Services non-market producers'!CQ24/('Services non-market producers'!$CQ24+'Public administration'!$CQ24)</f>
        <v>0.33342927728105443</v>
      </c>
      <c r="V24" s="114">
        <f>'Public administration'!CQ24/('Services non-market producers'!$CQ24+'Public administration'!$CQ24)</f>
        <v>0.66657072271894557</v>
      </c>
      <c r="W24" s="114">
        <f t="shared" si="1"/>
        <v>1</v>
      </c>
      <c r="X24" s="115"/>
      <c r="Y24" s="116">
        <f>U23*'Services non-market producers'!CW24+V23*'Public administration'!CW24</f>
        <v>1.0455974816326468</v>
      </c>
      <c r="Z24" s="116">
        <f>1/(U24/'Services non-market producers'!CW24+V24/'Public administration'!CW24)</f>
        <v>1.0461280244197459</v>
      </c>
      <c r="AA24" s="116">
        <f t="shared" si="5"/>
        <v>1.0458627193846344</v>
      </c>
    </row>
    <row r="25" spans="2:27" x14ac:dyDescent="0.2">
      <c r="B25" s="123">
        <v>1998</v>
      </c>
      <c r="C25" s="136">
        <f>'Services non-market producers'!BO25/('Public administration'!$BO25+'Services non-market producers'!$BO25)</f>
        <v>0.36829233188550786</v>
      </c>
      <c r="D25" s="136">
        <f>'Public administration'!BO25/('Public administration'!$BO25+'Services non-market producers'!$BO25)</f>
        <v>0.63170766811449219</v>
      </c>
      <c r="E25" s="136">
        <f t="shared" si="2"/>
        <v>1</v>
      </c>
      <c r="F25" s="143"/>
      <c r="G25" s="144">
        <f>C24*'Services non-market producers'!BU25+D24*'Public administration'!BU25</f>
        <v>1.0899250283481821</v>
      </c>
      <c r="H25" s="144">
        <f>1/(C25/Manufacturing!BV25+D25/'Services market producers'!BV25)</f>
        <v>1.082200564701532</v>
      </c>
      <c r="I25" s="144">
        <f t="shared" si="3"/>
        <v>1.0860559291126475</v>
      </c>
      <c r="K25" s="78">
        <v>1998</v>
      </c>
      <c r="L25" s="86">
        <f>'Services non-market producers'!CC25/('Public administration'!$CC25+'Services non-market producers'!$CC25)</f>
        <v>0.37818988559456901</v>
      </c>
      <c r="M25" s="86">
        <f>'Public administration'!CC25/('Public administration'!$CC25+'Services non-market producers'!$CC25)</f>
        <v>0.62181011440543088</v>
      </c>
      <c r="N25" s="86">
        <f t="shared" si="0"/>
        <v>0.99999999999999989</v>
      </c>
      <c r="O25" s="89"/>
      <c r="P25" s="90">
        <f>L24*'Services non-market producers'!CI25+'Total non-market'!M24*'Public administration'!CI25</f>
        <v>1.0833054031356275</v>
      </c>
      <c r="Q25" s="90">
        <f>1/(L25/'Services non-market producers'!CJ25+M25/'Public administration'!CJ25)</f>
        <v>1.0831602612647824</v>
      </c>
      <c r="R25" s="90">
        <f t="shared" si="4"/>
        <v>1.0832328297692684</v>
      </c>
      <c r="T25" s="103">
        <v>1998</v>
      </c>
      <c r="U25" s="114">
        <f>'Services non-market producers'!CQ25/('Services non-market producers'!$CQ25+'Public administration'!$CQ25)</f>
        <v>0.3642887248890857</v>
      </c>
      <c r="V25" s="114">
        <f>'Public administration'!CQ25/('Services non-market producers'!$CQ25+'Public administration'!$CQ25)</f>
        <v>0.6357112751109143</v>
      </c>
      <c r="W25" s="114">
        <f t="shared" si="1"/>
        <v>1</v>
      </c>
      <c r="X25" s="115"/>
      <c r="Y25" s="116">
        <f>U24*'Services non-market producers'!CW25+V24*'Public administration'!CW25</f>
        <v>1.0919687541384278</v>
      </c>
      <c r="Z25" s="116">
        <f>1/(U25/'Services non-market producers'!CW25+V25/'Public administration'!CW25)</f>
        <v>1.0915832971407788</v>
      </c>
      <c r="AA25" s="116">
        <f t="shared" si="5"/>
        <v>1.0917760086286625</v>
      </c>
    </row>
    <row r="26" spans="2:27" x14ac:dyDescent="0.2">
      <c r="B26" s="123">
        <v>1999</v>
      </c>
      <c r="C26" s="136">
        <f>'Services non-market producers'!BO26/('Public administration'!$BO26+'Services non-market producers'!$BO26)</f>
        <v>0.37327144622133474</v>
      </c>
      <c r="D26" s="136">
        <f>'Public administration'!BO26/('Public administration'!$BO26+'Services non-market producers'!$BO26)</f>
        <v>0.62672855377866521</v>
      </c>
      <c r="E26" s="136">
        <f t="shared" si="2"/>
        <v>1</v>
      </c>
      <c r="F26" s="143"/>
      <c r="G26" s="144">
        <f>C25*'Services non-market producers'!BU26+D25*'Public administration'!BU26</f>
        <v>1.0566118401760611</v>
      </c>
      <c r="H26" s="144">
        <f>1/(C26/Manufacturing!BV26+D26/'Services market producers'!BV26)</f>
        <v>1.0881977035556973</v>
      </c>
      <c r="I26" s="144">
        <f t="shared" si="3"/>
        <v>1.07228847705706</v>
      </c>
      <c r="K26" s="78">
        <v>1999</v>
      </c>
      <c r="L26" s="86">
        <f>'Services non-market producers'!CC26/('Public administration'!$CC26+'Services non-market producers'!$CC26)</f>
        <v>0.38127324834369503</v>
      </c>
      <c r="M26" s="86">
        <f>'Public administration'!CC26/('Public administration'!$CC26+'Services non-market producers'!$CC26)</f>
        <v>0.61872675165630497</v>
      </c>
      <c r="N26" s="86">
        <f t="shared" si="0"/>
        <v>1</v>
      </c>
      <c r="O26" s="89"/>
      <c r="P26" s="90">
        <f>L25*'Services non-market producers'!CI26+'Total non-market'!M25*'Public administration'!CI26</f>
        <v>1.0524484027372687</v>
      </c>
      <c r="Q26" s="90">
        <f>1/(L26/'Services non-market producers'!CJ26+M26/'Public administration'!CJ26)</f>
        <v>1.0522697724845582</v>
      </c>
      <c r="R26" s="90">
        <f t="shared" si="4"/>
        <v>1.0523590838207662</v>
      </c>
      <c r="T26" s="103">
        <v>1999</v>
      </c>
      <c r="U26" s="114">
        <f>'Services non-market producers'!CQ26/('Services non-market producers'!$CQ26+'Public administration'!$CQ26)</f>
        <v>0.35244697567405364</v>
      </c>
      <c r="V26" s="114">
        <f>'Public administration'!CQ26/('Services non-market producers'!$CQ26+'Public administration'!$CQ26)</f>
        <v>0.64755302432594641</v>
      </c>
      <c r="W26" s="114">
        <f t="shared" si="1"/>
        <v>1</v>
      </c>
      <c r="X26" s="115"/>
      <c r="Y26" s="116">
        <f>U25*'Services non-market producers'!CW26+V25*'Public administration'!CW26</f>
        <v>1.0582793887513282</v>
      </c>
      <c r="Z26" s="116">
        <f>1/(U26/'Services non-market producers'!CW26+V26/'Public administration'!CW26)</f>
        <v>1.0580638708909644</v>
      </c>
      <c r="AA26" s="116">
        <f t="shared" si="5"/>
        <v>1.0581716243343298</v>
      </c>
    </row>
    <row r="27" spans="2:27" x14ac:dyDescent="0.2">
      <c r="B27" s="123">
        <v>2000</v>
      </c>
      <c r="C27" s="136">
        <f>'Services non-market producers'!BO27/('Public administration'!$BO27+'Services non-market producers'!$BO27)</f>
        <v>0.34040627219751818</v>
      </c>
      <c r="D27" s="136">
        <f>'Public administration'!BO27/('Public administration'!$BO27+'Services non-market producers'!$BO27)</f>
        <v>0.65959372780248182</v>
      </c>
      <c r="E27" s="136">
        <f t="shared" si="2"/>
        <v>1</v>
      </c>
      <c r="F27" s="143"/>
      <c r="G27" s="144">
        <f>C26*'Services non-market producers'!BU27+D26*'Public administration'!BU27</f>
        <v>1.0017068488809622</v>
      </c>
      <c r="H27" s="144">
        <f>1/(C27/Manufacturing!BV27+D27/'Services market producers'!BV27)</f>
        <v>1.0680352563361457</v>
      </c>
      <c r="I27" s="144">
        <f t="shared" si="3"/>
        <v>1.034339514433366</v>
      </c>
      <c r="K27" s="78">
        <v>2000</v>
      </c>
      <c r="L27" s="86">
        <f>'Services non-market producers'!CC27/('Public administration'!$CC27+'Services non-market producers'!$CC27)</f>
        <v>0.35112928762949663</v>
      </c>
      <c r="M27" s="86">
        <f>'Public administration'!CC27/('Public administration'!$CC27+'Services non-market producers'!$CC27)</f>
        <v>0.64887071237050353</v>
      </c>
      <c r="N27" s="86">
        <f t="shared" si="0"/>
        <v>1.0000000000000002</v>
      </c>
      <c r="O27" s="89"/>
      <c r="P27" s="90">
        <f>L26*'Services non-market producers'!CI27+'Total non-market'!M26*'Public administration'!CI27</f>
        <v>1.0016145875748763</v>
      </c>
      <c r="Q27" s="90">
        <f>1/(L27/'Services non-market producers'!CJ27+M27/'Public administration'!CJ27)</f>
        <v>1.001618268793059</v>
      </c>
      <c r="R27" s="90">
        <f t="shared" si="4"/>
        <v>1.0016164281822766</v>
      </c>
      <c r="T27" s="103">
        <v>2000</v>
      </c>
      <c r="U27" s="114">
        <f>'Services non-market producers'!CQ27/('Services non-market producers'!$CQ27+'Public administration'!$CQ27)</f>
        <v>0.31320350721019902</v>
      </c>
      <c r="V27" s="114">
        <f>'Public administration'!CQ27/('Services non-market producers'!$CQ27+'Public administration'!$CQ27)</f>
        <v>0.68679649278980104</v>
      </c>
      <c r="W27" s="114">
        <f t="shared" si="1"/>
        <v>1</v>
      </c>
      <c r="X27" s="115"/>
      <c r="Y27" s="116">
        <f>U26*'Services non-market producers'!CW27+V26*'Public administration'!CW27</f>
        <v>1.0019921419800617</v>
      </c>
      <c r="Z27" s="116">
        <f>1/(U27/'Services non-market producers'!CW27+V27/'Public administration'!CW27)</f>
        <v>1.002158089994942</v>
      </c>
      <c r="AA27" s="116">
        <f t="shared" si="5"/>
        <v>1.0020751125522875</v>
      </c>
    </row>
    <row r="28" spans="2:27" x14ac:dyDescent="0.2">
      <c r="B28" s="123">
        <v>2001</v>
      </c>
      <c r="C28" s="136">
        <f>'Services non-market producers'!BO28/('Public administration'!$BO28+'Services non-market producers'!$BO28)</f>
        <v>0.34535783439341344</v>
      </c>
      <c r="D28" s="136">
        <f>'Public administration'!BO28/('Public administration'!$BO28+'Services non-market producers'!$BO28)</f>
        <v>0.6546421656065865</v>
      </c>
      <c r="E28" s="136">
        <f t="shared" si="2"/>
        <v>1</v>
      </c>
      <c r="F28" s="143"/>
      <c r="G28" s="144">
        <f>C27*'Services non-market producers'!BU28+D27*'Public administration'!BU28</f>
        <v>1.0638276443389973</v>
      </c>
      <c r="H28" s="144">
        <f>1/(C28/Manufacturing!BV28+D28/'Services market producers'!BV28)</f>
        <v>1.0373678373324955</v>
      </c>
      <c r="I28" s="144">
        <f t="shared" si="3"/>
        <v>1.0505144371699366</v>
      </c>
      <c r="K28" s="78">
        <v>2001</v>
      </c>
      <c r="L28" s="86">
        <f>'Services non-market producers'!CC28/('Public administration'!$CC28+'Services non-market producers'!$CC28)</f>
        <v>0.35674828310275136</v>
      </c>
      <c r="M28" s="86">
        <f>'Public administration'!CC28/('Public administration'!$CC28+'Services non-market producers'!$CC28)</f>
        <v>0.64325171689724869</v>
      </c>
      <c r="N28" s="86">
        <f t="shared" si="0"/>
        <v>1</v>
      </c>
      <c r="O28" s="89"/>
      <c r="P28" s="90">
        <f>L27*'Services non-market producers'!CI28+'Total non-market'!M27*'Public administration'!CI28</f>
        <v>1.0589626930800553</v>
      </c>
      <c r="Q28" s="90">
        <f>1/(L28/'Services non-market producers'!CJ28+M28/'Public administration'!CJ28)</f>
        <v>1.0585798435421827</v>
      </c>
      <c r="R28" s="90">
        <f t="shared" si="4"/>
        <v>1.0587712510064171</v>
      </c>
      <c r="T28" s="103">
        <v>2001</v>
      </c>
      <c r="U28" s="114">
        <f>'Services non-market producers'!CQ28/('Services non-market producers'!$CQ28+'Public administration'!$CQ28)</f>
        <v>0.31846203786867294</v>
      </c>
      <c r="V28" s="114">
        <f>'Public administration'!CQ28/('Services non-market producers'!$CQ28+'Public administration'!$CQ28)</f>
        <v>0.68153796213132711</v>
      </c>
      <c r="W28" s="114">
        <f t="shared" si="1"/>
        <v>1</v>
      </c>
      <c r="X28" s="115"/>
      <c r="Y28" s="116">
        <f>U27*'Services non-market producers'!CW28+V27*'Public administration'!CW28</f>
        <v>1.0742885156267421</v>
      </c>
      <c r="Z28" s="116">
        <f>1/(U28/'Services non-market producers'!CW28+V28/'Public administration'!CW28)</f>
        <v>1.0740260446649066</v>
      </c>
      <c r="AA28" s="116">
        <f t="shared" si="5"/>
        <v>1.0741572721289576</v>
      </c>
    </row>
    <row r="29" spans="2:27" x14ac:dyDescent="0.2">
      <c r="B29" s="123">
        <v>2002</v>
      </c>
      <c r="C29" s="136">
        <f>'Services non-market producers'!BO29/('Public administration'!$BO29+'Services non-market producers'!$BO29)</f>
        <v>0.34529118494967564</v>
      </c>
      <c r="D29" s="136">
        <f>'Public administration'!BO29/('Public administration'!$BO29+'Services non-market producers'!$BO29)</f>
        <v>0.65470881505032441</v>
      </c>
      <c r="E29" s="136">
        <f t="shared" si="2"/>
        <v>1</v>
      </c>
      <c r="F29" s="143"/>
      <c r="G29" s="144">
        <f>C28*'Services non-market producers'!BU29+D28*'Public administration'!BU29</f>
        <v>1.0443111797650253</v>
      </c>
      <c r="H29" s="144">
        <f>1/(C29/Manufacturing!BV29+D29/'Services market producers'!BV29)</f>
        <v>1.0077184739229561</v>
      </c>
      <c r="I29" s="144">
        <f t="shared" si="3"/>
        <v>1.0258516795197505</v>
      </c>
      <c r="K29" s="78">
        <v>2002</v>
      </c>
      <c r="L29" s="86">
        <f>'Services non-market producers'!CC29/('Public administration'!$CC29+'Services non-market producers'!$CC29)</f>
        <v>0.35470005751546441</v>
      </c>
      <c r="M29" s="86">
        <f>'Public administration'!CC29/('Public administration'!$CC29+'Services non-market producers'!$CC29)</f>
        <v>0.64529994248453559</v>
      </c>
      <c r="N29" s="86">
        <f t="shared" si="0"/>
        <v>1</v>
      </c>
      <c r="O29" s="89"/>
      <c r="P29" s="90">
        <f>L28*'Services non-market producers'!CI29+'Total non-market'!M28*'Public administration'!CI29</f>
        <v>1.0406284343168433</v>
      </c>
      <c r="Q29" s="90">
        <f>1/(L29/'Services non-market producers'!CJ29+M29/'Public administration'!CJ29)</f>
        <v>1.0398141115800406</v>
      </c>
      <c r="R29" s="90">
        <f t="shared" si="4"/>
        <v>1.0402211932632872</v>
      </c>
      <c r="T29" s="103">
        <v>2002</v>
      </c>
      <c r="U29" s="114">
        <f>'Services non-market producers'!CQ29/('Services non-market producers'!$CQ29+'Public administration'!$CQ29)</f>
        <v>0.29692521474699896</v>
      </c>
      <c r="V29" s="114">
        <f>'Public administration'!CQ29/('Services non-market producers'!$CQ29+'Public administration'!$CQ29)</f>
        <v>0.70307478525300104</v>
      </c>
      <c r="W29" s="114">
        <f t="shared" si="1"/>
        <v>1</v>
      </c>
      <c r="X29" s="115"/>
      <c r="Y29" s="116">
        <f>U28*'Services non-market producers'!CW29+V28*'Public administration'!CW29</f>
        <v>1.0518701530649797</v>
      </c>
      <c r="Z29" s="116">
        <f>1/(U29/'Services non-market producers'!CW29+V29/'Public administration'!CW29)</f>
        <v>1.0522356814231817</v>
      </c>
      <c r="AA29" s="116">
        <f t="shared" si="5"/>
        <v>1.0520529013690496</v>
      </c>
    </row>
    <row r="30" spans="2:27" x14ac:dyDescent="0.2">
      <c r="B30" s="123">
        <v>2003</v>
      </c>
      <c r="C30" s="136">
        <f>'Services non-market producers'!BO30/('Public administration'!$BO30+'Services non-market producers'!$BO30)</f>
        <v>0.3380369803356309</v>
      </c>
      <c r="D30" s="136">
        <f>'Public administration'!BO30/('Public administration'!$BO30+'Services non-market producers'!$BO30)</f>
        <v>0.6619630196643691</v>
      </c>
      <c r="E30" s="136">
        <f t="shared" si="2"/>
        <v>1</v>
      </c>
      <c r="F30" s="143"/>
      <c r="G30" s="144">
        <f>C29*'Services non-market producers'!BU30+D29*'Public administration'!BU30</f>
        <v>1.0261442497917102</v>
      </c>
      <c r="H30" s="144">
        <f>1/(C30/Manufacturing!BV30+D30/'Services market producers'!BV30)</f>
        <v>0.98938508848757722</v>
      </c>
      <c r="I30" s="144">
        <f t="shared" si="3"/>
        <v>1.007597052090363</v>
      </c>
      <c r="K30" s="78">
        <v>2003</v>
      </c>
      <c r="L30" s="86">
        <f>'Services non-market producers'!CC30/('Public administration'!$CC30+'Services non-market producers'!$CC30)</f>
        <v>0.34500244543519992</v>
      </c>
      <c r="M30" s="86">
        <f>'Public administration'!CC30/('Public administration'!$CC30+'Services non-market producers'!$CC30)</f>
        <v>0.65499755456480013</v>
      </c>
      <c r="N30" s="86">
        <f t="shared" si="0"/>
        <v>1</v>
      </c>
      <c r="O30" s="89"/>
      <c r="P30" s="90">
        <f>L29*'Services non-market producers'!CI30+'Total non-market'!M29*'Public administration'!CI30</f>
        <v>1.0256074598879903</v>
      </c>
      <c r="Q30" s="90">
        <f>1/(L30/'Services non-market producers'!CJ30+M30/'Public administration'!CJ30)</f>
        <v>1.0247051874534061</v>
      </c>
      <c r="R30" s="90">
        <f t="shared" si="4"/>
        <v>1.0251562244058878</v>
      </c>
      <c r="T30" s="103">
        <v>2003</v>
      </c>
      <c r="U30" s="114">
        <f>'Services non-market producers'!CQ30/('Services non-market producers'!$CQ30+'Public administration'!$CQ30)</f>
        <v>0.19482898376573887</v>
      </c>
      <c r="V30" s="114">
        <f>'Public administration'!CQ30/('Services non-market producers'!$CQ30+'Public administration'!$CQ30)</f>
        <v>0.80517101623426113</v>
      </c>
      <c r="W30" s="114">
        <f t="shared" si="1"/>
        <v>1</v>
      </c>
      <c r="X30" s="115"/>
      <c r="Y30" s="116">
        <f>U29*'Services non-market producers'!CW30+V29*'Public administration'!CW30</f>
        <v>1.0359877037296363</v>
      </c>
      <c r="Z30" s="116">
        <f>1/(U30/'Services non-market producers'!CW30+V30/'Public administration'!CW30)</f>
        <v>1.0435019237577534</v>
      </c>
      <c r="AA30" s="116">
        <f t="shared" si="5"/>
        <v>1.0397380255772379</v>
      </c>
    </row>
    <row r="31" spans="2:27" x14ac:dyDescent="0.2">
      <c r="B31" s="123">
        <v>2004</v>
      </c>
      <c r="C31" s="136">
        <f>'Services non-market producers'!BO31/('Public administration'!$BO31+'Services non-market producers'!$BO31)</f>
        <v>0.34060858052423681</v>
      </c>
      <c r="D31" s="136">
        <f>'Public administration'!BO31/('Public administration'!$BO31+'Services non-market producers'!$BO31)</f>
        <v>0.65939141947576319</v>
      </c>
      <c r="E31" s="136">
        <f t="shared" si="2"/>
        <v>1</v>
      </c>
      <c r="F31" s="143"/>
      <c r="G31" s="144">
        <f>C30*'Services non-market producers'!BU31+D30*'Public administration'!BU31</f>
        <v>1.0431395439348856</v>
      </c>
      <c r="H31" s="144">
        <f>1/(C31/Manufacturing!BV31+D31/'Services market producers'!BV31)</f>
        <v>1.0001472777331712</v>
      </c>
      <c r="I31" s="144">
        <f t="shared" si="3"/>
        <v>1.0214172385280649</v>
      </c>
      <c r="K31" s="78">
        <v>2004</v>
      </c>
      <c r="L31" s="86">
        <f>'Services non-market producers'!CC31/('Public administration'!$CC31+'Services non-market producers'!$CC31)</f>
        <v>0.35046128489410971</v>
      </c>
      <c r="M31" s="86">
        <f>'Public administration'!CC31/('Public administration'!$CC31+'Services non-market producers'!$CC31)</f>
        <v>0.64953871510589034</v>
      </c>
      <c r="N31" s="86">
        <f t="shared" si="0"/>
        <v>1</v>
      </c>
      <c r="O31" s="89"/>
      <c r="P31" s="90">
        <f>L30*'Services non-market producers'!CI31+'Total non-market'!M30*'Public administration'!CI31</f>
        <v>1.0421170735509937</v>
      </c>
      <c r="Q31" s="90">
        <f>1/(L31/'Services non-market producers'!CJ31+M31/'Public administration'!CJ31)</f>
        <v>1.0398711059589012</v>
      </c>
      <c r="R31" s="90">
        <f t="shared" si="4"/>
        <v>1.0409934840392256</v>
      </c>
      <c r="T31" s="103">
        <v>2004</v>
      </c>
      <c r="U31" s="114">
        <f>'Services non-market producers'!CQ31/('Services non-market producers'!$CQ31+'Public administration'!$CQ31)</f>
        <v>0.23754670002520553</v>
      </c>
      <c r="V31" s="114">
        <f>'Public administration'!CQ31/('Services non-market producers'!$CQ31+'Public administration'!$CQ31)</f>
        <v>0.76245329997479439</v>
      </c>
      <c r="W31" s="114">
        <f t="shared" si="1"/>
        <v>0.99999999999999989</v>
      </c>
      <c r="X31" s="115"/>
      <c r="Y31" s="116">
        <f>U30*'Services non-market producers'!CW31+V30*'Public administration'!CW31</f>
        <v>1.0832547235321752</v>
      </c>
      <c r="Z31" s="116">
        <f>1/(U31/'Services non-market producers'!CW31+V31/'Public administration'!CW31)</f>
        <v>1.0852762151244697</v>
      </c>
      <c r="AA31" s="116">
        <f t="shared" si="5"/>
        <v>1.0842649982226222</v>
      </c>
    </row>
    <row r="32" spans="2:27" x14ac:dyDescent="0.2">
      <c r="B32" s="123">
        <v>2005</v>
      </c>
      <c r="C32" s="136">
        <f>'Services non-market producers'!BO32/('Public administration'!$BO32+'Services non-market producers'!$BO32)</f>
        <v>0.35254658139295442</v>
      </c>
      <c r="D32" s="136">
        <f>'Public administration'!BO32/('Public administration'!$BO32+'Services non-market producers'!$BO32)</f>
        <v>0.64745341860704564</v>
      </c>
      <c r="E32" s="136">
        <f>C32+D32</f>
        <v>1</v>
      </c>
      <c r="F32" s="143"/>
      <c r="G32" s="144">
        <f>C31*'Services non-market producers'!BU32+D31*'Public administration'!BU32</f>
        <v>1.0439733254492332</v>
      </c>
      <c r="H32" s="144">
        <f>1/(C32/Manufacturing!BV32+D32/'Services market producers'!BV32)</f>
        <v>1.0185840107787907</v>
      </c>
      <c r="I32" s="144">
        <f t="shared" si="3"/>
        <v>1.0312005318957858</v>
      </c>
      <c r="K32" s="78">
        <v>2005</v>
      </c>
      <c r="L32" s="86">
        <f>'Services non-market producers'!CC32/('Public administration'!$CC32+'Services non-market producers'!$CC32)</f>
        <v>0.35606632727512577</v>
      </c>
      <c r="M32" s="86">
        <f>'Public administration'!CC32/('Public administration'!$CC32+'Services non-market producers'!$CC32)</f>
        <v>0.64393367272487412</v>
      </c>
      <c r="N32" s="86">
        <f t="shared" si="0"/>
        <v>0.99999999999999989</v>
      </c>
      <c r="O32" s="89"/>
      <c r="P32" s="90">
        <f>L31*'Services non-market producers'!CI32+'Total non-market'!M31*'Public administration'!CI32</f>
        <v>1.0410594527669088</v>
      </c>
      <c r="Q32" s="90">
        <f>1/(L32/'Services non-market producers'!CJ32+M32/'Public administration'!CJ32)</f>
        <v>1.0395293426220109</v>
      </c>
      <c r="R32" s="90">
        <f t="shared" si="4"/>
        <v>1.0402941163753716</v>
      </c>
      <c r="T32" s="103">
        <v>2005</v>
      </c>
      <c r="U32" s="114">
        <f>'Services non-market producers'!CQ32/('Services non-market producers'!$CQ32+'Public administration'!$CQ32)</f>
        <v>2.0733038803136129E-2</v>
      </c>
      <c r="V32" s="114">
        <f>'Public administration'!CQ32/('Services non-market producers'!$CQ32+'Public administration'!$CQ32)</f>
        <v>0.97926696119686385</v>
      </c>
      <c r="W32" s="114">
        <f t="shared" si="1"/>
        <v>1</v>
      </c>
      <c r="X32" s="115"/>
      <c r="Y32" s="116">
        <f>U31*'Services non-market producers'!CW32+V31*'Public administration'!CW32</f>
        <v>1.0717635144203699</v>
      </c>
      <c r="Z32" s="116">
        <f>1/(U32/'Services non-market producers'!CW32+V32/'Public administration'!CW32)</f>
        <v>1.0623315146670942</v>
      </c>
      <c r="AA32" s="116">
        <f t="shared" si="5"/>
        <v>1.0670370929068584</v>
      </c>
    </row>
    <row r="33" spans="2:27" x14ac:dyDescent="0.2">
      <c r="B33" s="121"/>
      <c r="C33" s="123"/>
      <c r="D33" s="123"/>
      <c r="E33" s="123"/>
      <c r="F33" s="123"/>
      <c r="G33" s="123"/>
      <c r="H33" s="123"/>
      <c r="I33" s="123"/>
      <c r="K33" s="77"/>
      <c r="L33" s="78"/>
      <c r="M33" s="78"/>
      <c r="N33" s="78"/>
      <c r="O33" s="78"/>
      <c r="P33" s="78"/>
      <c r="Q33" s="78"/>
      <c r="R33" s="78"/>
      <c r="T33" s="108"/>
      <c r="U33" s="103"/>
      <c r="V33" s="103"/>
      <c r="W33" s="103"/>
      <c r="X33" s="103"/>
      <c r="Y33" s="103"/>
      <c r="Z33" s="103"/>
      <c r="AA33" s="103"/>
    </row>
    <row r="34" spans="2:27" x14ac:dyDescent="0.2">
      <c r="B34" s="139"/>
      <c r="C34" s="141"/>
      <c r="D34" s="141"/>
      <c r="E34" s="141"/>
      <c r="F34" s="144" t="s">
        <v>53</v>
      </c>
      <c r="G34" s="141">
        <f>PRODUCT(G15:G32)^(1/18)-1</f>
        <v>6.3189745607625802E-2</v>
      </c>
      <c r="H34" s="141">
        <f>PRODUCT(H15:H32)^(1/18)-1</f>
        <v>5.4686739687491714E-2</v>
      </c>
      <c r="I34" s="141">
        <f>PRODUCT(I15:I32)^(1/18)-1</f>
        <v>5.8929707990138747E-2</v>
      </c>
      <c r="K34" s="91"/>
      <c r="L34" s="92"/>
      <c r="M34" s="92"/>
      <c r="N34" s="92"/>
      <c r="O34" s="90" t="s">
        <v>53</v>
      </c>
      <c r="P34" s="92">
        <f>PRODUCT(P15:P32)^(1/18)-1</f>
        <v>5.6620692501697656E-2</v>
      </c>
      <c r="Q34" s="92">
        <f>PRODUCT(Q15:Q32)^(1/18)-1</f>
        <v>5.6035474239322314E-2</v>
      </c>
      <c r="R34" s="92">
        <f>PRODUCT(R15:R32)^(1/18)-1</f>
        <v>5.6328042843278636E-2</v>
      </c>
      <c r="T34" s="117"/>
      <c r="U34" s="118"/>
      <c r="V34" s="118"/>
      <c r="W34" s="118"/>
      <c r="X34" s="116" t="s">
        <v>53</v>
      </c>
      <c r="Y34" s="118">
        <f>PRODUCT(Y15:Y32)^(1/18)-1</f>
        <v>6.1295259148189896E-2</v>
      </c>
      <c r="Z34" s="118">
        <f>PRODUCT(Z15:Z32)^(1/18)-1</f>
        <v>6.1295478388545321E-2</v>
      </c>
      <c r="AA34" s="118">
        <f>PRODUCT(AA15:AA32)^(1/18)-1</f>
        <v>6.1295368768361946E-2</v>
      </c>
    </row>
    <row r="35" spans="2:27" x14ac:dyDescent="0.2">
      <c r="B35" s="121"/>
      <c r="C35" s="123"/>
      <c r="D35" s="123"/>
      <c r="E35" s="123"/>
      <c r="F35" s="123"/>
      <c r="G35" s="123"/>
      <c r="H35" s="123"/>
      <c r="I35" s="123"/>
      <c r="K35" s="77"/>
      <c r="L35" s="78"/>
      <c r="M35" s="78"/>
      <c r="N35" s="78"/>
      <c r="O35" s="78"/>
      <c r="P35" s="78"/>
      <c r="Q35" s="78"/>
      <c r="R35" s="78"/>
      <c r="T35" s="108"/>
      <c r="U35" s="103"/>
      <c r="V35" s="103"/>
      <c r="W35" s="103"/>
      <c r="X35" s="103"/>
      <c r="Y35" s="103"/>
      <c r="Z35" s="103"/>
      <c r="AA35" s="103"/>
    </row>
    <row r="36" spans="2:27" s="39" customFormat="1" x14ac:dyDescent="0.2">
      <c r="B36" s="43"/>
      <c r="C36" s="44"/>
      <c r="D36" s="44"/>
      <c r="E36" s="44"/>
      <c r="F36" s="44"/>
      <c r="G36" s="44"/>
      <c r="H36" s="44"/>
      <c r="I36" s="44"/>
      <c r="K36" s="43"/>
      <c r="L36" s="44"/>
      <c r="M36" s="44"/>
      <c r="N36" s="44"/>
      <c r="O36" s="44"/>
      <c r="P36" s="44"/>
      <c r="Q36" s="44"/>
      <c r="R36" s="44"/>
      <c r="T36" s="43"/>
      <c r="U36" s="44"/>
      <c r="V36" s="44"/>
      <c r="W36" s="44"/>
      <c r="X36" s="44"/>
      <c r="Y36" s="44"/>
      <c r="Z36" s="44"/>
      <c r="AA36" s="44"/>
    </row>
    <row r="37" spans="2:27" x14ac:dyDescent="0.2">
      <c r="B37" s="121"/>
      <c r="C37" s="123"/>
      <c r="D37" s="123"/>
      <c r="E37" s="123"/>
      <c r="F37" s="123"/>
      <c r="G37" s="158" t="s">
        <v>50</v>
      </c>
      <c r="H37" s="158"/>
      <c r="I37" s="158"/>
      <c r="K37" s="77"/>
      <c r="L37" s="78"/>
      <c r="M37" s="78"/>
      <c r="N37" s="78"/>
      <c r="O37" s="78"/>
      <c r="P37" s="151" t="s">
        <v>50</v>
      </c>
      <c r="Q37" s="151"/>
      <c r="R37" s="151"/>
      <c r="T37" s="108"/>
      <c r="U37" s="103"/>
      <c r="V37" s="103"/>
      <c r="W37" s="103"/>
      <c r="X37" s="103"/>
      <c r="Y37" s="173" t="s">
        <v>50</v>
      </c>
      <c r="Z37" s="173"/>
      <c r="AA37" s="173"/>
    </row>
    <row r="38" spans="2:27" ht="70.5" customHeight="1" x14ac:dyDescent="0.2">
      <c r="B38" s="121"/>
      <c r="C38" s="123"/>
      <c r="D38" s="123"/>
      <c r="E38" s="123"/>
      <c r="F38" s="123"/>
      <c r="G38" s="126" t="s">
        <v>70</v>
      </c>
      <c r="H38" s="126" t="s">
        <v>71</v>
      </c>
      <c r="I38" s="126" t="s">
        <v>72</v>
      </c>
      <c r="K38" s="77"/>
      <c r="L38" s="78"/>
      <c r="M38" s="78"/>
      <c r="N38" s="78"/>
      <c r="O38" s="78"/>
      <c r="P38" s="80" t="s">
        <v>70</v>
      </c>
      <c r="Q38" s="80" t="s">
        <v>71</v>
      </c>
      <c r="R38" s="80" t="s">
        <v>72</v>
      </c>
      <c r="T38" s="108"/>
      <c r="U38" s="103"/>
      <c r="V38" s="103"/>
      <c r="W38" s="103"/>
      <c r="X38" s="103"/>
      <c r="Y38" s="107" t="s">
        <v>70</v>
      </c>
      <c r="Z38" s="107" t="s">
        <v>71</v>
      </c>
      <c r="AA38" s="107" t="s">
        <v>72</v>
      </c>
    </row>
    <row r="39" spans="2:27" x14ac:dyDescent="0.2">
      <c r="B39" s="123">
        <v>1987</v>
      </c>
      <c r="C39" s="123"/>
      <c r="D39" s="123"/>
      <c r="E39" s="123"/>
      <c r="F39" s="123"/>
      <c r="G39" s="135">
        <v>100</v>
      </c>
      <c r="H39" s="135">
        <v>100</v>
      </c>
      <c r="I39" s="135">
        <v>100</v>
      </c>
      <c r="K39" s="78">
        <v>1987</v>
      </c>
      <c r="L39" s="78"/>
      <c r="M39" s="78"/>
      <c r="N39" s="78"/>
      <c r="O39" s="78"/>
      <c r="P39" s="88">
        <v>100</v>
      </c>
      <c r="Q39" s="88">
        <v>100</v>
      </c>
      <c r="R39" s="88">
        <v>100</v>
      </c>
      <c r="T39" s="103">
        <v>1987</v>
      </c>
      <c r="U39" s="103"/>
      <c r="V39" s="103"/>
      <c r="W39" s="103"/>
      <c r="X39" s="103"/>
      <c r="Y39" s="119">
        <v>100</v>
      </c>
      <c r="Z39" s="119">
        <v>100</v>
      </c>
      <c r="AA39" s="119">
        <v>100</v>
      </c>
    </row>
    <row r="40" spans="2:27" x14ac:dyDescent="0.2">
      <c r="B40" s="123">
        <v>1988</v>
      </c>
      <c r="C40" s="123"/>
      <c r="D40" s="123"/>
      <c r="E40" s="123"/>
      <c r="F40" s="123"/>
      <c r="G40" s="135">
        <f t="shared" ref="G40:G57" si="6">G39*G15</f>
        <v>107.39816741840242</v>
      </c>
      <c r="H40" s="135">
        <f t="shared" ref="H40:H57" si="7">H39*H15</f>
        <v>108.8523674110271</v>
      </c>
      <c r="I40" s="135">
        <f t="shared" ref="I40:I57" si="8">I39*I15</f>
        <v>108.12282265599129</v>
      </c>
      <c r="K40" s="78">
        <v>1988</v>
      </c>
      <c r="L40" s="78"/>
      <c r="M40" s="78"/>
      <c r="N40" s="78"/>
      <c r="O40" s="78"/>
      <c r="P40" s="88">
        <f t="shared" ref="P40:P57" si="9">P39*P15</f>
        <v>106.16455707837397</v>
      </c>
      <c r="Q40" s="88">
        <f t="shared" ref="Q40:Q57" si="10">Q39*Q15</f>
        <v>106.16102079659507</v>
      </c>
      <c r="R40" s="88">
        <f t="shared" ref="R40:R57" si="11">R39*R15</f>
        <v>106.16278892276031</v>
      </c>
      <c r="T40" s="103">
        <v>1988</v>
      </c>
      <c r="U40" s="103"/>
      <c r="V40" s="103"/>
      <c r="W40" s="103"/>
      <c r="X40" s="103"/>
      <c r="Y40" s="119">
        <f t="shared" ref="Y40:Y57" si="12">Y39*Y15</f>
        <v>105.37232272836177</v>
      </c>
      <c r="Z40" s="119">
        <f t="shared" ref="Z40:Z57" si="13">Z39*Z15</f>
        <v>105.41941955698341</v>
      </c>
      <c r="AA40" s="119">
        <f t="shared" ref="AA40:AA57" si="14">AA39*AA15</f>
        <v>105.39586851198213</v>
      </c>
    </row>
    <row r="41" spans="2:27" x14ac:dyDescent="0.2">
      <c r="B41" s="123">
        <v>1989</v>
      </c>
      <c r="C41" s="123"/>
      <c r="D41" s="123"/>
      <c r="E41" s="123"/>
      <c r="F41" s="123"/>
      <c r="G41" s="135">
        <f t="shared" si="6"/>
        <v>122.31642762253178</v>
      </c>
      <c r="H41" s="135">
        <f t="shared" si="7"/>
        <v>118.64001527143925</v>
      </c>
      <c r="I41" s="135">
        <f t="shared" si="8"/>
        <v>120.46419734130579</v>
      </c>
      <c r="K41" s="78">
        <v>1989</v>
      </c>
      <c r="L41" s="78"/>
      <c r="M41" s="78"/>
      <c r="N41" s="78"/>
      <c r="O41" s="78"/>
      <c r="P41" s="88">
        <f t="shared" si="9"/>
        <v>118.84380217302457</v>
      </c>
      <c r="Q41" s="88">
        <f t="shared" si="10"/>
        <v>118.84724958884881</v>
      </c>
      <c r="R41" s="88">
        <f t="shared" si="11"/>
        <v>118.84552586843654</v>
      </c>
      <c r="T41" s="103">
        <v>1989</v>
      </c>
      <c r="U41" s="103"/>
      <c r="V41" s="103"/>
      <c r="W41" s="103"/>
      <c r="X41" s="103"/>
      <c r="Y41" s="119">
        <f t="shared" si="12"/>
        <v>116.83440247460982</v>
      </c>
      <c r="Z41" s="119">
        <f t="shared" si="13"/>
        <v>116.94528886262907</v>
      </c>
      <c r="AA41" s="119">
        <f t="shared" si="14"/>
        <v>116.88983251971024</v>
      </c>
    </row>
    <row r="42" spans="2:27" x14ac:dyDescent="0.2">
      <c r="B42" s="123">
        <v>1990</v>
      </c>
      <c r="C42" s="123"/>
      <c r="D42" s="123"/>
      <c r="E42" s="123"/>
      <c r="F42" s="123"/>
      <c r="G42" s="135">
        <f t="shared" si="6"/>
        <v>142.10893863126196</v>
      </c>
      <c r="H42" s="135">
        <f t="shared" si="7"/>
        <v>128.0504984763339</v>
      </c>
      <c r="I42" s="135">
        <f t="shared" si="8"/>
        <v>134.89670281246995</v>
      </c>
      <c r="K42" s="78">
        <v>1990</v>
      </c>
      <c r="L42" s="78"/>
      <c r="M42" s="78"/>
      <c r="N42" s="78"/>
      <c r="O42" s="78"/>
      <c r="P42" s="88">
        <f t="shared" si="9"/>
        <v>135.27936457917428</v>
      </c>
      <c r="Q42" s="88">
        <f t="shared" si="10"/>
        <v>135.29997327334684</v>
      </c>
      <c r="R42" s="88">
        <f t="shared" si="11"/>
        <v>135.28966853384486</v>
      </c>
      <c r="T42" s="103">
        <v>1990</v>
      </c>
      <c r="U42" s="103"/>
      <c r="V42" s="103"/>
      <c r="W42" s="103"/>
      <c r="X42" s="103"/>
      <c r="Y42" s="119">
        <f t="shared" si="12"/>
        <v>131.36505568700284</v>
      </c>
      <c r="Z42" s="119">
        <f t="shared" si="13"/>
        <v>131.42203685625384</v>
      </c>
      <c r="AA42" s="119">
        <f t="shared" si="14"/>
        <v>131.39354318276497</v>
      </c>
    </row>
    <row r="43" spans="2:27" x14ac:dyDescent="0.2">
      <c r="B43" s="123">
        <v>1991</v>
      </c>
      <c r="C43" s="123"/>
      <c r="D43" s="123"/>
      <c r="E43" s="123"/>
      <c r="F43" s="123"/>
      <c r="G43" s="135">
        <f t="shared" si="6"/>
        <v>162.2806696778141</v>
      </c>
      <c r="H43" s="135">
        <f t="shared" si="7"/>
        <v>134.56997802576021</v>
      </c>
      <c r="I43" s="135">
        <f t="shared" si="8"/>
        <v>147.7772179754007</v>
      </c>
      <c r="K43" s="78">
        <v>1991</v>
      </c>
      <c r="L43" s="78"/>
      <c r="M43" s="78"/>
      <c r="N43" s="78"/>
      <c r="O43" s="78"/>
      <c r="P43" s="88">
        <f t="shared" si="9"/>
        <v>151.85619887272915</v>
      </c>
      <c r="Q43" s="88">
        <f t="shared" si="10"/>
        <v>151.65765702170484</v>
      </c>
      <c r="R43" s="88">
        <f t="shared" si="11"/>
        <v>151.75689547845968</v>
      </c>
      <c r="T43" s="103">
        <v>1991</v>
      </c>
      <c r="U43" s="103"/>
      <c r="V43" s="103"/>
      <c r="W43" s="103"/>
      <c r="X43" s="103"/>
      <c r="Y43" s="119">
        <f t="shared" si="12"/>
        <v>146.00995496360187</v>
      </c>
      <c r="Z43" s="119">
        <f t="shared" si="13"/>
        <v>146.07147391795689</v>
      </c>
      <c r="AA43" s="119">
        <f t="shared" si="14"/>
        <v>146.04071120145858</v>
      </c>
    </row>
    <row r="44" spans="2:27" x14ac:dyDescent="0.2">
      <c r="B44" s="123">
        <v>1992</v>
      </c>
      <c r="C44" s="123"/>
      <c r="D44" s="123"/>
      <c r="E44" s="123"/>
      <c r="F44" s="123"/>
      <c r="G44" s="135">
        <f t="shared" si="6"/>
        <v>173.78662950537287</v>
      </c>
      <c r="H44" s="135">
        <f t="shared" si="7"/>
        <v>140.37373514431104</v>
      </c>
      <c r="I44" s="135">
        <f t="shared" si="8"/>
        <v>156.18923875161732</v>
      </c>
      <c r="K44" s="78">
        <v>1992</v>
      </c>
      <c r="L44" s="78"/>
      <c r="M44" s="78"/>
      <c r="N44" s="78"/>
      <c r="O44" s="78"/>
      <c r="P44" s="88">
        <f t="shared" si="9"/>
        <v>161.54160887980851</v>
      </c>
      <c r="Q44" s="88">
        <f t="shared" si="10"/>
        <v>161.15611978058669</v>
      </c>
      <c r="R44" s="88">
        <f t="shared" si="11"/>
        <v>161.34874920551161</v>
      </c>
      <c r="T44" s="103">
        <v>1992</v>
      </c>
      <c r="U44" s="103"/>
      <c r="V44" s="103"/>
      <c r="W44" s="103"/>
      <c r="X44" s="103"/>
      <c r="Y44" s="119">
        <f t="shared" si="12"/>
        <v>154.46374865373576</v>
      </c>
      <c r="Z44" s="119">
        <f t="shared" si="13"/>
        <v>154.55632438237089</v>
      </c>
      <c r="AA44" s="119">
        <f t="shared" si="14"/>
        <v>154.51002958463178</v>
      </c>
    </row>
    <row r="45" spans="2:27" x14ac:dyDescent="0.2">
      <c r="B45" s="123">
        <v>1993</v>
      </c>
      <c r="C45" s="123"/>
      <c r="D45" s="123"/>
      <c r="E45" s="123"/>
      <c r="F45" s="123"/>
      <c r="G45" s="135">
        <f t="shared" si="6"/>
        <v>183.56132392930786</v>
      </c>
      <c r="H45" s="135">
        <f t="shared" si="7"/>
        <v>147.40477912472272</v>
      </c>
      <c r="I45" s="135">
        <f t="shared" si="8"/>
        <v>164.4926029025053</v>
      </c>
      <c r="K45" s="78">
        <v>1993</v>
      </c>
      <c r="L45" s="78"/>
      <c r="M45" s="78"/>
      <c r="N45" s="78"/>
      <c r="O45" s="78"/>
      <c r="P45" s="88">
        <f t="shared" si="9"/>
        <v>169.61805781945728</v>
      </c>
      <c r="Q45" s="88">
        <f t="shared" si="10"/>
        <v>169.03553056242689</v>
      </c>
      <c r="R45" s="88">
        <f t="shared" si="11"/>
        <v>169.32654368550826</v>
      </c>
      <c r="T45" s="103">
        <v>1993</v>
      </c>
      <c r="U45" s="103"/>
      <c r="V45" s="103"/>
      <c r="W45" s="103"/>
      <c r="X45" s="103"/>
      <c r="Y45" s="119">
        <f t="shared" si="12"/>
        <v>161.87178006874478</v>
      </c>
      <c r="Z45" s="119">
        <f t="shared" si="13"/>
        <v>161.97019992749185</v>
      </c>
      <c r="AA45" s="119">
        <f t="shared" si="14"/>
        <v>161.9209825203441</v>
      </c>
    </row>
    <row r="46" spans="2:27" x14ac:dyDescent="0.2">
      <c r="B46" s="123">
        <v>1994</v>
      </c>
      <c r="C46" s="123"/>
      <c r="D46" s="123"/>
      <c r="E46" s="123"/>
      <c r="F46" s="123"/>
      <c r="G46" s="135">
        <f t="shared" si="6"/>
        <v>192.39862091305457</v>
      </c>
      <c r="H46" s="135">
        <f t="shared" si="7"/>
        <v>158.38500997191861</v>
      </c>
      <c r="I46" s="135">
        <f t="shared" si="8"/>
        <v>174.56533874712218</v>
      </c>
      <c r="K46" s="78">
        <v>1994</v>
      </c>
      <c r="L46" s="78"/>
      <c r="M46" s="78"/>
      <c r="N46" s="78"/>
      <c r="O46" s="78"/>
      <c r="P46" s="88">
        <f t="shared" si="9"/>
        <v>177.166209808416</v>
      </c>
      <c r="Q46" s="88">
        <f t="shared" si="10"/>
        <v>176.49719134242463</v>
      </c>
      <c r="R46" s="88">
        <f t="shared" si="11"/>
        <v>176.83138418269567</v>
      </c>
      <c r="T46" s="103">
        <v>1994</v>
      </c>
      <c r="U46" s="103"/>
      <c r="V46" s="103"/>
      <c r="W46" s="103"/>
      <c r="X46" s="103"/>
      <c r="Y46" s="119">
        <f t="shared" si="12"/>
        <v>168.83232857189137</v>
      </c>
      <c r="Z46" s="119">
        <f t="shared" si="13"/>
        <v>168.83094665787451</v>
      </c>
      <c r="AA46" s="119">
        <f t="shared" si="14"/>
        <v>168.83163761346904</v>
      </c>
    </row>
    <row r="47" spans="2:27" x14ac:dyDescent="0.2">
      <c r="B47" s="123">
        <v>1995</v>
      </c>
      <c r="C47" s="123"/>
      <c r="D47" s="123"/>
      <c r="E47" s="123"/>
      <c r="F47" s="123"/>
      <c r="G47" s="135">
        <f t="shared" si="6"/>
        <v>195.82828917942925</v>
      </c>
      <c r="H47" s="135">
        <f t="shared" si="7"/>
        <v>169.75765377800036</v>
      </c>
      <c r="I47" s="135">
        <f t="shared" si="8"/>
        <v>182.32759230149358</v>
      </c>
      <c r="K47" s="78">
        <v>1995</v>
      </c>
      <c r="L47" s="78"/>
      <c r="M47" s="78"/>
      <c r="N47" s="78"/>
      <c r="O47" s="78"/>
      <c r="P47" s="88">
        <f t="shared" si="9"/>
        <v>180.07524937983217</v>
      </c>
      <c r="Q47" s="88">
        <f t="shared" si="10"/>
        <v>179.43574494113153</v>
      </c>
      <c r="R47" s="88">
        <f t="shared" si="11"/>
        <v>179.75521276983926</v>
      </c>
      <c r="T47" s="103">
        <v>1995</v>
      </c>
      <c r="U47" s="103"/>
      <c r="V47" s="103"/>
      <c r="W47" s="103"/>
      <c r="X47" s="103"/>
      <c r="Y47" s="119">
        <f t="shared" si="12"/>
        <v>171.9399039675142</v>
      </c>
      <c r="Z47" s="119">
        <f t="shared" si="13"/>
        <v>171.90254754854203</v>
      </c>
      <c r="AA47" s="119">
        <f t="shared" si="14"/>
        <v>171.92122474339044</v>
      </c>
    </row>
    <row r="48" spans="2:27" x14ac:dyDescent="0.2">
      <c r="B48" s="123">
        <v>1996</v>
      </c>
      <c r="C48" s="123"/>
      <c r="D48" s="123"/>
      <c r="E48" s="123"/>
      <c r="F48" s="123"/>
      <c r="G48" s="135">
        <f t="shared" si="6"/>
        <v>201.97713044584449</v>
      </c>
      <c r="H48" s="135">
        <f t="shared" si="7"/>
        <v>182.8083740016811</v>
      </c>
      <c r="I48" s="135">
        <f t="shared" si="8"/>
        <v>192.15387272269652</v>
      </c>
      <c r="K48" s="78">
        <v>1996</v>
      </c>
      <c r="L48" s="78"/>
      <c r="M48" s="78"/>
      <c r="N48" s="78"/>
      <c r="O48" s="78"/>
      <c r="P48" s="88">
        <f t="shared" si="9"/>
        <v>185.32925378872949</v>
      </c>
      <c r="Q48" s="88">
        <f t="shared" si="10"/>
        <v>184.63766843359178</v>
      </c>
      <c r="R48" s="88">
        <f t="shared" si="11"/>
        <v>184.98313791286054</v>
      </c>
      <c r="T48" s="103">
        <v>1996</v>
      </c>
      <c r="U48" s="103"/>
      <c r="V48" s="103"/>
      <c r="W48" s="103"/>
      <c r="X48" s="103"/>
      <c r="Y48" s="119">
        <f t="shared" si="12"/>
        <v>177.31497559518854</v>
      </c>
      <c r="Z48" s="119">
        <f t="shared" si="13"/>
        <v>177.23209409617195</v>
      </c>
      <c r="AA48" s="119">
        <f t="shared" si="14"/>
        <v>177.27353000193486</v>
      </c>
    </row>
    <row r="49" spans="2:27" x14ac:dyDescent="0.2">
      <c r="B49" s="123">
        <v>1997</v>
      </c>
      <c r="C49" s="123"/>
      <c r="D49" s="123"/>
      <c r="E49" s="123"/>
      <c r="F49" s="123"/>
      <c r="G49" s="135">
        <f t="shared" si="6"/>
        <v>210.37777521815585</v>
      </c>
      <c r="H49" s="135">
        <f t="shared" si="7"/>
        <v>196.75393269383895</v>
      </c>
      <c r="I49" s="135">
        <f t="shared" si="8"/>
        <v>203.45184842009326</v>
      </c>
      <c r="K49" s="78">
        <v>1997</v>
      </c>
      <c r="L49" s="78"/>
      <c r="M49" s="78"/>
      <c r="N49" s="78"/>
      <c r="O49" s="78"/>
      <c r="P49" s="88">
        <f t="shared" si="9"/>
        <v>192.46070867315214</v>
      </c>
      <c r="Q49" s="88">
        <f t="shared" si="10"/>
        <v>191.68871836803626</v>
      </c>
      <c r="R49" s="88">
        <f t="shared" si="11"/>
        <v>192.07432567045626</v>
      </c>
      <c r="T49" s="103">
        <v>1997</v>
      </c>
      <c r="U49" s="103"/>
      <c r="V49" s="103"/>
      <c r="W49" s="103"/>
      <c r="X49" s="103"/>
      <c r="Y49" s="119">
        <f t="shared" si="12"/>
        <v>185.40009193808336</v>
      </c>
      <c r="Z49" s="119">
        <f t="shared" si="13"/>
        <v>185.40746046060289</v>
      </c>
      <c r="AA49" s="119">
        <f t="shared" si="14"/>
        <v>185.40377616273716</v>
      </c>
    </row>
    <row r="50" spans="2:27" x14ac:dyDescent="0.2">
      <c r="B50" s="123">
        <v>1998</v>
      </c>
      <c r="C50" s="123"/>
      <c r="D50" s="123"/>
      <c r="E50" s="123"/>
      <c r="F50" s="123"/>
      <c r="G50" s="135">
        <f t="shared" si="6"/>
        <v>229.296002618476</v>
      </c>
      <c r="H50" s="135">
        <f t="shared" si="7"/>
        <v>212.92721706851972</v>
      </c>
      <c r="I50" s="135">
        <f t="shared" si="8"/>
        <v>220.96008626556991</v>
      </c>
      <c r="K50" s="78">
        <v>1998</v>
      </c>
      <c r="L50" s="78"/>
      <c r="M50" s="78"/>
      <c r="N50" s="78"/>
      <c r="O50" s="78"/>
      <c r="P50" s="88">
        <f t="shared" si="9"/>
        <v>208.49372559693765</v>
      </c>
      <c r="Q50" s="88">
        <f t="shared" si="10"/>
        <v>207.62960226903346</v>
      </c>
      <c r="R50" s="88">
        <f t="shared" si="11"/>
        <v>208.06121532203235</v>
      </c>
      <c r="T50" s="103">
        <v>1998</v>
      </c>
      <c r="U50" s="103"/>
      <c r="V50" s="103"/>
      <c r="W50" s="103"/>
      <c r="X50" s="103"/>
      <c r="Y50" s="119">
        <f t="shared" si="12"/>
        <v>202.45110741077886</v>
      </c>
      <c r="Z50" s="119">
        <f t="shared" si="13"/>
        <v>202.38768700408349</v>
      </c>
      <c r="AA50" s="119">
        <f t="shared" si="14"/>
        <v>202.41939472363515</v>
      </c>
    </row>
    <row r="51" spans="2:27" x14ac:dyDescent="0.2">
      <c r="B51" s="123">
        <v>1999</v>
      </c>
      <c r="C51" s="123"/>
      <c r="D51" s="123"/>
      <c r="E51" s="123"/>
      <c r="F51" s="123"/>
      <c r="G51" s="135">
        <f t="shared" si="6"/>
        <v>242.27687127172285</v>
      </c>
      <c r="H51" s="135">
        <f t="shared" si="7"/>
        <v>231.70690863846863</v>
      </c>
      <c r="I51" s="135">
        <f t="shared" si="8"/>
        <v>236.93295439210456</v>
      </c>
      <c r="K51" s="78">
        <v>1999</v>
      </c>
      <c r="L51" s="78"/>
      <c r="M51" s="78"/>
      <c r="N51" s="78"/>
      <c r="O51" s="78"/>
      <c r="P51" s="88">
        <f t="shared" si="9"/>
        <v>219.42888848523941</v>
      </c>
      <c r="Q51" s="88">
        <f t="shared" si="10"/>
        <v>218.48235434069514</v>
      </c>
      <c r="R51" s="88">
        <f t="shared" si="11"/>
        <v>218.95510993492911</v>
      </c>
      <c r="T51" s="103">
        <v>1999</v>
      </c>
      <c r="U51" s="103"/>
      <c r="V51" s="103"/>
      <c r="W51" s="103"/>
      <c r="X51" s="103"/>
      <c r="Y51" s="119">
        <f t="shared" si="12"/>
        <v>214.24983420270854</v>
      </c>
      <c r="Z51" s="119">
        <f t="shared" si="13"/>
        <v>214.13909953220951</v>
      </c>
      <c r="AA51" s="119">
        <f t="shared" si="14"/>
        <v>214.19445971148087</v>
      </c>
    </row>
    <row r="52" spans="2:27" x14ac:dyDescent="0.2">
      <c r="B52" s="123">
        <v>2000</v>
      </c>
      <c r="C52" s="123"/>
      <c r="D52" s="123"/>
      <c r="E52" s="123"/>
      <c r="F52" s="123"/>
      <c r="G52" s="135">
        <f t="shared" si="6"/>
        <v>242.690401278336</v>
      </c>
      <c r="H52" s="135">
        <f t="shared" si="7"/>
        <v>247.47114756254274</v>
      </c>
      <c r="I52" s="135">
        <f t="shared" si="8"/>
        <v>245.06911699919229</v>
      </c>
      <c r="K52" s="78">
        <v>2000</v>
      </c>
      <c r="L52" s="78"/>
      <c r="M52" s="78"/>
      <c r="N52" s="78"/>
      <c r="O52" s="78"/>
      <c r="P52" s="88">
        <f t="shared" si="9"/>
        <v>219.78317564215661</v>
      </c>
      <c r="Q52" s="88">
        <f t="shared" si="10"/>
        <v>218.83591751655877</v>
      </c>
      <c r="R52" s="88">
        <f t="shared" si="11"/>
        <v>219.3090351452814</v>
      </c>
      <c r="T52" s="103">
        <v>2000</v>
      </c>
      <c r="U52" s="103"/>
      <c r="V52" s="103"/>
      <c r="W52" s="103"/>
      <c r="X52" s="103"/>
      <c r="Y52" s="119">
        <f t="shared" si="12"/>
        <v>214.67665029164502</v>
      </c>
      <c r="Z52" s="119">
        <f t="shared" si="13"/>
        <v>214.60123098043587</v>
      </c>
      <c r="AA52" s="119">
        <f t="shared" si="14"/>
        <v>214.63893732345861</v>
      </c>
    </row>
    <row r="53" spans="2:27" x14ac:dyDescent="0.2">
      <c r="B53" s="123">
        <v>2001</v>
      </c>
      <c r="C53" s="123"/>
      <c r="D53" s="123"/>
      <c r="E53" s="123"/>
      <c r="F53" s="123"/>
      <c r="G53" s="135">
        <f t="shared" si="6"/>
        <v>258.18075789561817</v>
      </c>
      <c r="H53" s="135">
        <f t="shared" si="7"/>
        <v>256.71860914914583</v>
      </c>
      <c r="I53" s="135">
        <f t="shared" si="8"/>
        <v>257.44864551213982</v>
      </c>
      <c r="K53" s="78">
        <v>2001</v>
      </c>
      <c r="L53" s="78"/>
      <c r="M53" s="78"/>
      <c r="N53" s="78"/>
      <c r="O53" s="78"/>
      <c r="P53" s="88">
        <f t="shared" si="9"/>
        <v>232.74218357170497</v>
      </c>
      <c r="Q53" s="88">
        <f t="shared" si="10"/>
        <v>231.65529132608879</v>
      </c>
      <c r="R53" s="88">
        <f t="shared" si="11"/>
        <v>232.19810149777987</v>
      </c>
      <c r="T53" s="103">
        <v>2001</v>
      </c>
      <c r="U53" s="103"/>
      <c r="V53" s="103"/>
      <c r="W53" s="103"/>
      <c r="X53" s="103"/>
      <c r="Y53" s="119">
        <f t="shared" si="12"/>
        <v>230.62465998153255</v>
      </c>
      <c r="Z53" s="119">
        <f t="shared" si="13"/>
        <v>230.48731129013754</v>
      </c>
      <c r="AA53" s="119">
        <f t="shared" si="14"/>
        <v>230.55597540802461</v>
      </c>
    </row>
    <row r="54" spans="2:27" x14ac:dyDescent="0.2">
      <c r="B54" s="123">
        <v>2002</v>
      </c>
      <c r="C54" s="123"/>
      <c r="D54" s="123"/>
      <c r="E54" s="123"/>
      <c r="F54" s="123"/>
      <c r="G54" s="135">
        <f t="shared" si="6"/>
        <v>269.62105187060138</v>
      </c>
      <c r="H54" s="135">
        <f t="shared" si="7"/>
        <v>258.70008503940107</v>
      </c>
      <c r="I54" s="135">
        <f t="shared" si="8"/>
        <v>264.1041253887135</v>
      </c>
      <c r="K54" s="78">
        <v>2002</v>
      </c>
      <c r="L54" s="78"/>
      <c r="M54" s="78"/>
      <c r="N54" s="78"/>
      <c r="O54" s="78"/>
      <c r="P54" s="88">
        <f t="shared" si="9"/>
        <v>242.19813408970666</v>
      </c>
      <c r="Q54" s="88">
        <f t="shared" si="10"/>
        <v>240.87844094305248</v>
      </c>
      <c r="R54" s="88">
        <f t="shared" si="11"/>
        <v>241.53738621349046</v>
      </c>
      <c r="T54" s="103">
        <v>2002</v>
      </c>
      <c r="U54" s="103"/>
      <c r="V54" s="103"/>
      <c r="W54" s="103"/>
      <c r="X54" s="103"/>
      <c r="Y54" s="119">
        <f t="shared" si="12"/>
        <v>242.58719639533354</v>
      </c>
      <c r="Z54" s="119">
        <f t="shared" si="13"/>
        <v>242.52697305477488</v>
      </c>
      <c r="AA54" s="119">
        <f t="shared" si="14"/>
        <v>242.55708285598354</v>
      </c>
    </row>
    <row r="55" spans="2:27" x14ac:dyDescent="0.2">
      <c r="B55" s="123">
        <v>2003</v>
      </c>
      <c r="C55" s="123"/>
      <c r="D55" s="123"/>
      <c r="E55" s="123"/>
      <c r="F55" s="123"/>
      <c r="G55" s="135">
        <f t="shared" si="6"/>
        <v>276.67009199981004</v>
      </c>
      <c r="H55" s="135">
        <f t="shared" si="7"/>
        <v>255.95400652845157</v>
      </c>
      <c r="I55" s="135">
        <f t="shared" si="8"/>
        <v>266.11053818657132</v>
      </c>
      <c r="K55" s="78">
        <v>2003</v>
      </c>
      <c r="L55" s="78"/>
      <c r="M55" s="78"/>
      <c r="N55" s="78"/>
      <c r="O55" s="78"/>
      <c r="P55" s="88">
        <f t="shared" si="9"/>
        <v>248.40021309335492</v>
      </c>
      <c r="Q55" s="88">
        <f t="shared" si="10"/>
        <v>246.8293879800348</v>
      </c>
      <c r="R55" s="88">
        <f t="shared" si="11"/>
        <v>247.61355490348862</v>
      </c>
      <c r="T55" s="103">
        <v>2003</v>
      </c>
      <c r="U55" s="103"/>
      <c r="V55" s="103"/>
      <c r="W55" s="103"/>
      <c r="X55" s="103"/>
      <c r="Y55" s="119">
        <f t="shared" si="12"/>
        <v>251.31735254781191</v>
      </c>
      <c r="Z55" s="119">
        <f t="shared" si="13"/>
        <v>253.07736294580241</v>
      </c>
      <c r="AA55" s="119">
        <f t="shared" si="14"/>
        <v>252.19582241845484</v>
      </c>
    </row>
    <row r="56" spans="2:27" x14ac:dyDescent="0.2">
      <c r="B56" s="123">
        <v>2004</v>
      </c>
      <c r="C56" s="123"/>
      <c r="D56" s="123"/>
      <c r="E56" s="123"/>
      <c r="F56" s="123"/>
      <c r="G56" s="135">
        <f t="shared" si="6"/>
        <v>288.6055135891047</v>
      </c>
      <c r="H56" s="135">
        <f t="shared" si="7"/>
        <v>255.99170285432919</v>
      </c>
      <c r="I56" s="135">
        <f t="shared" si="8"/>
        <v>271.80989105774484</v>
      </c>
      <c r="K56" s="78">
        <v>2004</v>
      </c>
      <c r="L56" s="78"/>
      <c r="M56" s="78"/>
      <c r="N56" s="78"/>
      <c r="O56" s="78"/>
      <c r="P56" s="88">
        <f t="shared" si="9"/>
        <v>258.86210313829025</v>
      </c>
      <c r="Q56" s="88">
        <f t="shared" si="10"/>
        <v>256.67074866195748</v>
      </c>
      <c r="R56" s="88">
        <f t="shared" si="11"/>
        <v>257.76409721432071</v>
      </c>
      <c r="T56" s="103">
        <v>2004</v>
      </c>
      <c r="U56" s="103"/>
      <c r="V56" s="103"/>
      <c r="W56" s="103"/>
      <c r="X56" s="103"/>
      <c r="Y56" s="119">
        <f t="shared" si="12"/>
        <v>272.24070925301822</v>
      </c>
      <c r="Z56" s="119">
        <f t="shared" si="13"/>
        <v>274.65884259150215</v>
      </c>
      <c r="AA56" s="119">
        <f t="shared" si="14"/>
        <v>273.44710294629868</v>
      </c>
    </row>
    <row r="57" spans="2:27" x14ac:dyDescent="0.2">
      <c r="B57" s="123">
        <v>2005</v>
      </c>
      <c r="C57" s="123"/>
      <c r="D57" s="123"/>
      <c r="E57" s="123"/>
      <c r="F57" s="123"/>
      <c r="G57" s="135">
        <f t="shared" si="6"/>
        <v>301.29645776460148</v>
      </c>
      <c r="H57" s="135">
        <f t="shared" si="7"/>
        <v>260.74905541945503</v>
      </c>
      <c r="I57" s="135">
        <f t="shared" si="8"/>
        <v>280.29050423328204</v>
      </c>
      <c r="K57" s="78">
        <v>2005</v>
      </c>
      <c r="L57" s="78"/>
      <c r="M57" s="78"/>
      <c r="N57" s="78"/>
      <c r="O57" s="78"/>
      <c r="P57" s="88">
        <f t="shared" si="9"/>
        <v>269.49083943523954</v>
      </c>
      <c r="Q57" s="88">
        <f t="shared" si="10"/>
        <v>266.81677462686406</v>
      </c>
      <c r="R57" s="88">
        <f t="shared" si="11"/>
        <v>268.15047374486716</v>
      </c>
      <c r="T57" s="103">
        <v>2005</v>
      </c>
      <c r="U57" s="103"/>
      <c r="V57" s="103"/>
      <c r="W57" s="103"/>
      <c r="X57" s="103"/>
      <c r="Y57" s="119">
        <f t="shared" si="12"/>
        <v>291.77765931730892</v>
      </c>
      <c r="Z57" s="119">
        <f t="shared" si="13"/>
        <v>291.77874426694149</v>
      </c>
      <c r="AA57" s="119">
        <f t="shared" si="14"/>
        <v>291.77820179162097</v>
      </c>
    </row>
    <row r="59" spans="2:27" x14ac:dyDescent="0.2">
      <c r="F59" s="49"/>
      <c r="G59" s="50"/>
      <c r="H59" s="50"/>
      <c r="I59" s="50"/>
      <c r="J59" s="49"/>
      <c r="O59" s="49"/>
      <c r="P59" s="51"/>
      <c r="Q59" s="51"/>
      <c r="R59" s="51"/>
      <c r="Y59" s="51"/>
      <c r="Z59" s="51"/>
      <c r="AA59" s="51"/>
    </row>
    <row r="60" spans="2:27" x14ac:dyDescent="0.2">
      <c r="B60" s="52" t="s">
        <v>82</v>
      </c>
    </row>
  </sheetData>
  <mergeCells count="9">
    <mergeCell ref="G37:I37"/>
    <mergeCell ref="P37:R37"/>
    <mergeCell ref="Y37:AA37"/>
    <mergeCell ref="B1:I1"/>
    <mergeCell ref="K1:R1"/>
    <mergeCell ref="P2:R2"/>
    <mergeCell ref="Y2:AA2"/>
    <mergeCell ref="T1:AA1"/>
    <mergeCell ref="G2:I2"/>
  </mergeCells>
  <phoneticPr fontId="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0"/>
  <sheetViews>
    <sheetView topLeftCell="A19" zoomScale="66" zoomScaleNormal="66" workbookViewId="0">
      <selection activeCell="B61" sqref="B61"/>
    </sheetView>
  </sheetViews>
  <sheetFormatPr baseColWidth="10" defaultColWidth="8.85546875" defaultRowHeight="12.75" x14ac:dyDescent="0.2"/>
  <cols>
    <col min="1" max="1" width="19.140625" customWidth="1"/>
    <col min="7" max="7" width="10" customWidth="1"/>
  </cols>
  <sheetData>
    <row r="1" spans="1:27" x14ac:dyDescent="0.2">
      <c r="A1" s="1" t="s">
        <v>68</v>
      </c>
      <c r="B1" s="171" t="s">
        <v>44</v>
      </c>
      <c r="C1" s="171"/>
      <c r="D1" s="171"/>
      <c r="E1" s="171"/>
      <c r="F1" s="171"/>
      <c r="G1" s="171"/>
      <c r="H1" s="171"/>
      <c r="I1" s="171"/>
      <c r="K1" s="159" t="s">
        <v>49</v>
      </c>
      <c r="L1" s="159"/>
      <c r="M1" s="159"/>
      <c r="N1" s="159"/>
      <c r="O1" s="159"/>
      <c r="P1" s="159"/>
      <c r="Q1" s="159"/>
      <c r="R1" s="159"/>
      <c r="S1" s="40"/>
      <c r="T1" s="174" t="s">
        <v>46</v>
      </c>
      <c r="U1" s="174"/>
      <c r="V1" s="174"/>
      <c r="W1" s="174"/>
      <c r="X1" s="174"/>
      <c r="Y1" s="174"/>
      <c r="Z1" s="174"/>
      <c r="AA1" s="174"/>
    </row>
    <row r="2" spans="1:27" x14ac:dyDescent="0.2">
      <c r="B2" s="145"/>
      <c r="C2" s="123"/>
      <c r="D2" s="147"/>
      <c r="E2" s="147"/>
      <c r="F2" s="123"/>
      <c r="G2" s="158" t="s">
        <v>50</v>
      </c>
      <c r="H2" s="158"/>
      <c r="I2" s="158"/>
      <c r="K2" s="93"/>
      <c r="L2" s="78"/>
      <c r="M2" s="99"/>
      <c r="N2" s="99"/>
      <c r="O2" s="78"/>
      <c r="P2" s="151" t="s">
        <v>50</v>
      </c>
      <c r="Q2" s="151"/>
      <c r="R2" s="151"/>
      <c r="S2" s="41"/>
      <c r="T2" s="53"/>
      <c r="U2" s="103"/>
      <c r="V2" s="104"/>
      <c r="W2" s="104"/>
      <c r="X2" s="103"/>
      <c r="Y2" s="173" t="s">
        <v>50</v>
      </c>
      <c r="Z2" s="173"/>
      <c r="AA2" s="173"/>
    </row>
    <row r="3" spans="1:27" ht="76.5" x14ac:dyDescent="0.2">
      <c r="B3" s="124"/>
      <c r="C3" s="124"/>
      <c r="D3" s="148" t="s">
        <v>38</v>
      </c>
      <c r="E3" s="148"/>
      <c r="F3" s="124"/>
      <c r="G3" s="126" t="s">
        <v>51</v>
      </c>
      <c r="H3" s="126" t="s">
        <v>52</v>
      </c>
      <c r="I3" s="126" t="s">
        <v>54</v>
      </c>
      <c r="K3" s="79"/>
      <c r="L3" s="79"/>
      <c r="M3" s="100" t="s">
        <v>38</v>
      </c>
      <c r="N3" s="100"/>
      <c r="O3" s="79"/>
      <c r="P3" s="80" t="s">
        <v>51</v>
      </c>
      <c r="Q3" s="80" t="s">
        <v>52</v>
      </c>
      <c r="R3" s="80" t="s">
        <v>54</v>
      </c>
      <c r="S3" s="41"/>
      <c r="T3" s="105"/>
      <c r="U3" s="105"/>
      <c r="V3" s="106" t="s">
        <v>38</v>
      </c>
      <c r="W3" s="106"/>
      <c r="X3" s="105"/>
      <c r="Y3" s="107" t="s">
        <v>51</v>
      </c>
      <c r="Z3" s="107" t="s">
        <v>52</v>
      </c>
      <c r="AA3" s="107" t="s">
        <v>54</v>
      </c>
    </row>
    <row r="4" spans="1:27" ht="14.25" x14ac:dyDescent="0.2">
      <c r="B4" s="121"/>
      <c r="C4" s="123"/>
      <c r="D4" s="127"/>
      <c r="E4" s="127"/>
      <c r="F4" s="123"/>
      <c r="G4" s="123"/>
      <c r="H4" s="123"/>
      <c r="I4" s="123"/>
      <c r="K4" s="77"/>
      <c r="L4" s="78"/>
      <c r="M4" s="81"/>
      <c r="N4" s="81"/>
      <c r="O4" s="78"/>
      <c r="P4" s="78"/>
      <c r="Q4" s="78"/>
      <c r="R4" s="78"/>
      <c r="T4" s="108"/>
      <c r="U4" s="103"/>
      <c r="V4" s="58"/>
      <c r="W4" s="58"/>
      <c r="X4" s="103"/>
      <c r="Y4" s="103"/>
      <c r="Z4" s="103"/>
      <c r="AA4" s="103"/>
    </row>
    <row r="5" spans="1:27" ht="38.25" x14ac:dyDescent="0.2">
      <c r="B5" s="128"/>
      <c r="C5" s="149" t="s">
        <v>64</v>
      </c>
      <c r="D5" s="149" t="s">
        <v>69</v>
      </c>
      <c r="E5" s="129" t="s">
        <v>9</v>
      </c>
      <c r="F5" s="128"/>
      <c r="G5" s="128" t="s">
        <v>9</v>
      </c>
      <c r="H5" s="128" t="s">
        <v>9</v>
      </c>
      <c r="I5" s="128" t="s">
        <v>9</v>
      </c>
      <c r="K5" s="82"/>
      <c r="L5" s="101" t="s">
        <v>64</v>
      </c>
      <c r="M5" s="101" t="s">
        <v>69</v>
      </c>
      <c r="N5" s="83" t="s">
        <v>9</v>
      </c>
      <c r="O5" s="82"/>
      <c r="P5" s="82" t="s">
        <v>9</v>
      </c>
      <c r="Q5" s="82" t="s">
        <v>9</v>
      </c>
      <c r="R5" s="82" t="s">
        <v>9</v>
      </c>
      <c r="T5" s="109"/>
      <c r="U5" s="110" t="s">
        <v>64</v>
      </c>
      <c r="V5" s="110" t="s">
        <v>69</v>
      </c>
      <c r="W5" s="111" t="s">
        <v>9</v>
      </c>
      <c r="X5" s="109"/>
      <c r="Y5" s="109" t="s">
        <v>9</v>
      </c>
      <c r="Z5" s="109" t="s">
        <v>9</v>
      </c>
      <c r="AA5" s="109" t="s">
        <v>9</v>
      </c>
    </row>
    <row r="6" spans="1:27" x14ac:dyDescent="0.2">
      <c r="B6" s="121">
        <v>1979</v>
      </c>
      <c r="C6" s="142"/>
      <c r="D6" s="123"/>
      <c r="E6" s="123"/>
      <c r="F6" s="142"/>
      <c r="G6" s="142"/>
      <c r="H6" s="142"/>
      <c r="I6" s="142"/>
      <c r="K6" s="77">
        <v>1979</v>
      </c>
      <c r="L6" s="84"/>
      <c r="M6" s="78"/>
      <c r="N6" s="78"/>
      <c r="O6" s="84"/>
      <c r="P6" s="84"/>
      <c r="Q6" s="84"/>
      <c r="R6" s="84"/>
      <c r="T6" s="108">
        <v>1979</v>
      </c>
      <c r="U6" s="112"/>
      <c r="V6" s="103"/>
      <c r="W6" s="103"/>
      <c r="X6" s="112"/>
      <c r="Y6" s="112"/>
      <c r="Z6" s="112"/>
      <c r="AA6" s="112"/>
    </row>
    <row r="7" spans="1:27" x14ac:dyDescent="0.2">
      <c r="B7" s="123">
        <v>1980</v>
      </c>
      <c r="C7" s="132"/>
      <c r="D7" s="132"/>
      <c r="E7" s="132"/>
      <c r="F7" s="132"/>
      <c r="G7" s="132"/>
      <c r="H7" s="132"/>
      <c r="I7" s="132"/>
      <c r="K7" s="78">
        <v>1980</v>
      </c>
      <c r="L7" s="85"/>
      <c r="M7" s="85"/>
      <c r="N7" s="85"/>
      <c r="O7" s="85"/>
      <c r="P7" s="85"/>
      <c r="Q7" s="85"/>
      <c r="R7" s="85"/>
      <c r="T7" s="103">
        <v>1980</v>
      </c>
      <c r="U7" s="113"/>
      <c r="V7" s="113"/>
      <c r="W7" s="113"/>
      <c r="X7" s="113"/>
      <c r="Y7" s="113"/>
      <c r="Z7" s="113"/>
      <c r="AA7" s="113"/>
    </row>
    <row r="8" spans="1:27" x14ac:dyDescent="0.2">
      <c r="B8" s="123">
        <v>1981</v>
      </c>
      <c r="C8" s="132"/>
      <c r="D8" s="132"/>
      <c r="E8" s="132"/>
      <c r="F8" s="132"/>
      <c r="G8" s="132"/>
      <c r="H8" s="132"/>
      <c r="I8" s="132"/>
      <c r="K8" s="78">
        <v>1981</v>
      </c>
      <c r="L8" s="85"/>
      <c r="M8" s="85"/>
      <c r="N8" s="85"/>
      <c r="O8" s="85"/>
      <c r="P8" s="85"/>
      <c r="Q8" s="85"/>
      <c r="R8" s="85"/>
      <c r="T8" s="103">
        <v>1981</v>
      </c>
      <c r="U8" s="113"/>
      <c r="V8" s="113"/>
      <c r="W8" s="113"/>
      <c r="X8" s="113"/>
      <c r="Y8" s="113"/>
      <c r="Z8" s="113"/>
      <c r="AA8" s="113"/>
    </row>
    <row r="9" spans="1:27" x14ac:dyDescent="0.2">
      <c r="B9" s="123">
        <v>1982</v>
      </c>
      <c r="C9" s="132"/>
      <c r="D9" s="132"/>
      <c r="E9" s="132"/>
      <c r="F9" s="132"/>
      <c r="G9" s="132"/>
      <c r="H9" s="132"/>
      <c r="I9" s="132"/>
      <c r="K9" s="78">
        <v>1982</v>
      </c>
      <c r="L9" s="85"/>
      <c r="M9" s="85"/>
      <c r="N9" s="85"/>
      <c r="O9" s="85"/>
      <c r="P9" s="85"/>
      <c r="Q9" s="85"/>
      <c r="R9" s="85"/>
      <c r="T9" s="103">
        <v>1982</v>
      </c>
      <c r="U9" s="113"/>
      <c r="V9" s="113"/>
      <c r="W9" s="113"/>
      <c r="X9" s="113"/>
      <c r="Y9" s="113"/>
      <c r="Z9" s="113"/>
      <c r="AA9" s="113"/>
    </row>
    <row r="10" spans="1:27" x14ac:dyDescent="0.2">
      <c r="B10" s="123">
        <v>1983</v>
      </c>
      <c r="C10" s="132"/>
      <c r="D10" s="132"/>
      <c r="E10" s="132"/>
      <c r="F10" s="132"/>
      <c r="G10" s="132"/>
      <c r="H10" s="132"/>
      <c r="I10" s="132"/>
      <c r="K10" s="78">
        <v>1983</v>
      </c>
      <c r="L10" s="85"/>
      <c r="M10" s="85"/>
      <c r="N10" s="85"/>
      <c r="O10" s="85"/>
      <c r="P10" s="85"/>
      <c r="Q10" s="85"/>
      <c r="R10" s="85"/>
      <c r="T10" s="103">
        <v>1983</v>
      </c>
      <c r="U10" s="113"/>
      <c r="V10" s="113"/>
      <c r="W10" s="113"/>
      <c r="X10" s="113"/>
      <c r="Y10" s="113"/>
      <c r="Z10" s="113"/>
      <c r="AA10" s="113"/>
    </row>
    <row r="11" spans="1:27" x14ac:dyDescent="0.2">
      <c r="B11" s="123">
        <v>1984</v>
      </c>
      <c r="C11" s="132"/>
      <c r="D11" s="132"/>
      <c r="E11" s="132"/>
      <c r="F11" s="132"/>
      <c r="G11" s="132"/>
      <c r="H11" s="132"/>
      <c r="I11" s="132"/>
      <c r="K11" s="78">
        <v>1984</v>
      </c>
      <c r="L11" s="85"/>
      <c r="M11" s="85"/>
      <c r="N11" s="85"/>
      <c r="O11" s="85"/>
      <c r="P11" s="85"/>
      <c r="Q11" s="85"/>
      <c r="R11" s="85"/>
      <c r="T11" s="103">
        <v>1984</v>
      </c>
      <c r="U11" s="113"/>
      <c r="V11" s="113"/>
      <c r="W11" s="113"/>
      <c r="X11" s="113"/>
      <c r="Y11" s="113"/>
      <c r="Z11" s="113"/>
      <c r="AA11" s="113"/>
    </row>
    <row r="12" spans="1:27" x14ac:dyDescent="0.2">
      <c r="B12" s="123">
        <v>1985</v>
      </c>
      <c r="C12" s="132"/>
      <c r="D12" s="132"/>
      <c r="E12" s="132"/>
      <c r="F12" s="132"/>
      <c r="G12" s="132"/>
      <c r="H12" s="132"/>
      <c r="I12" s="132"/>
      <c r="K12" s="78">
        <v>1985</v>
      </c>
      <c r="L12" s="85"/>
      <c r="M12" s="85"/>
      <c r="N12" s="85"/>
      <c r="O12" s="85"/>
      <c r="P12" s="85"/>
      <c r="Q12" s="85"/>
      <c r="R12" s="85"/>
      <c r="T12" s="103">
        <v>1985</v>
      </c>
      <c r="U12" s="113"/>
      <c r="V12" s="113"/>
      <c r="W12" s="113"/>
      <c r="X12" s="113"/>
      <c r="Y12" s="113"/>
      <c r="Z12" s="113"/>
      <c r="AA12" s="113"/>
    </row>
    <row r="13" spans="1:27" x14ac:dyDescent="0.2">
      <c r="B13" s="123">
        <v>1986</v>
      </c>
      <c r="C13" s="132"/>
      <c r="D13" s="132"/>
      <c r="E13" s="132"/>
      <c r="F13" s="132"/>
      <c r="G13" s="132"/>
      <c r="H13" s="132"/>
      <c r="I13" s="132"/>
      <c r="K13" s="78">
        <v>1986</v>
      </c>
      <c r="L13" s="85"/>
      <c r="M13" s="85"/>
      <c r="N13" s="78"/>
      <c r="O13" s="85"/>
      <c r="P13" s="85"/>
      <c r="Q13" s="85"/>
      <c r="R13" s="85"/>
      <c r="T13" s="103">
        <v>1986</v>
      </c>
      <c r="U13" s="113"/>
      <c r="V13" s="113"/>
      <c r="W13" s="103"/>
      <c r="X13" s="113"/>
      <c r="Y13" s="113"/>
      <c r="Z13" s="113"/>
      <c r="AA13" s="113"/>
    </row>
    <row r="14" spans="1:27" x14ac:dyDescent="0.2">
      <c r="B14" s="123">
        <v>1987</v>
      </c>
      <c r="C14" s="136">
        <f>(Manufacturing!BO14+'Services market producers'!BO14)/(Manufacturing!$BO14+'Services market producers'!$BO14+'Public administration'!$BO14+'Services non-market producers'!$BO14)</f>
        <v>0.62886938093337363</v>
      </c>
      <c r="D14" s="136">
        <f>('Services non-market producers'!BO14+'Public administration'!BO14)/(Manufacturing!$BO14+'Services market producers'!$BO14+'Public administration'!$BO14+'Services non-market producers'!$BO14)</f>
        <v>0.37113061906662631</v>
      </c>
      <c r="E14" s="136">
        <f t="shared" ref="E14:E32" si="0">C14+D14</f>
        <v>1</v>
      </c>
      <c r="F14" s="143"/>
      <c r="G14" s="143"/>
      <c r="H14" s="143"/>
      <c r="I14" s="143"/>
      <c r="K14" s="78">
        <v>1987</v>
      </c>
      <c r="L14" s="86">
        <f>(Manufacturing!CC14+'Services market producers'!CC14)/(Manufacturing!$CC14+'Services market producers'!$CC14+'Public administration'!$CC14+'Services non-market producers'!$CC14)</f>
        <v>0.57877953809880922</v>
      </c>
      <c r="M14" s="86">
        <f>('Services non-market producers'!CC14+'Public administration'!CC14)/(Manufacturing!$CC14+'Services market producers'!$CC14+'Public administration'!$CC14+'Services non-market producers'!$CC14)</f>
        <v>0.42122046190119078</v>
      </c>
      <c r="N14" s="86">
        <f t="shared" ref="N14:N32" si="1">L14+M14</f>
        <v>1</v>
      </c>
      <c r="O14" s="89"/>
      <c r="P14" s="89"/>
      <c r="Q14" s="89"/>
      <c r="R14" s="89"/>
      <c r="T14" s="103">
        <v>1987</v>
      </c>
      <c r="U14" s="114">
        <f>(Manufacturing!CQ14+'Services market producers'!CQ14)/(Manufacturing!$CQ14+'Services market producers'!$CQ14+'Public administration'!$CQ14+'Services non-market producers'!$CQ14)</f>
        <v>0.59171139694535901</v>
      </c>
      <c r="V14" s="114">
        <f>('Services non-market producers'!CQ14+'Public administration'!CQ14)/(Manufacturing!$CQ14+'Services market producers'!$CQ14+'Public administration'!$CQ14+'Services non-market producers'!$CQ14)</f>
        <v>0.40828860305464104</v>
      </c>
      <c r="W14" s="114">
        <f t="shared" ref="W14:W32" si="2">U14+V14</f>
        <v>1</v>
      </c>
      <c r="X14" s="115"/>
      <c r="Y14" s="115"/>
      <c r="Z14" s="115"/>
      <c r="AA14" s="115"/>
    </row>
    <row r="15" spans="1:27" x14ac:dyDescent="0.2">
      <c r="B15" s="123">
        <v>1988</v>
      </c>
      <c r="C15" s="136">
        <f>(Manufacturing!BO15+'Services market producers'!BO15)/(Manufacturing!$BO15+'Services market producers'!$BO15+'Public administration'!$BO15+'Services non-market producers'!$BO15)</f>
        <v>0.6201849805777031</v>
      </c>
      <c r="D15" s="136">
        <f>('Services non-market producers'!BO15+'Public administration'!BO15)/(Manufacturing!$BO15+'Services market producers'!$BO15+'Public administration'!$BO15+'Services non-market producers'!$BO15)</f>
        <v>0.37981501942229695</v>
      </c>
      <c r="E15" s="136">
        <f t="shared" si="0"/>
        <v>1</v>
      </c>
      <c r="F15" s="143"/>
      <c r="G15" s="144">
        <f>C14*'Total market'!G15+D14*'Total non-market'!G15</f>
        <v>1.0579344089525562</v>
      </c>
      <c r="H15" s="144">
        <f>1/(C15/'Total market'!H15+D15/'Total non-market'!H15)</f>
        <v>1.0593226681411116</v>
      </c>
      <c r="I15" s="144">
        <f t="shared" ref="I15:I32" si="3">(G15*H15)^0.5</f>
        <v>1.0586283109807293</v>
      </c>
      <c r="K15" s="78">
        <v>1988</v>
      </c>
      <c r="L15" s="86">
        <f>(Manufacturing!CC15+'Services market producers'!CC15)/(Manufacturing!$CC15+'Services market producers'!$CC15+'Public administration'!$CC15+'Services non-market producers'!$CC15)</f>
        <v>0.58089816377957926</v>
      </c>
      <c r="M15" s="86">
        <f>('Services non-market producers'!CC15+'Public administration'!CC15)/(Manufacturing!$CC15+'Services market producers'!$CC15+'Public administration'!$CC15+'Services non-market producers'!$CC15)</f>
        <v>0.4191018362204208</v>
      </c>
      <c r="N15" s="86">
        <f t="shared" si="1"/>
        <v>1</v>
      </c>
      <c r="O15" s="89"/>
      <c r="P15" s="90">
        <f>L14*'Total market'!P15+M14*'Total non-market'!P15</f>
        <v>1.0560635131476308</v>
      </c>
      <c r="Q15" s="90">
        <f>1/(L15/'Total market'!Q15+M15/'Total non-market'!Q15)</f>
        <v>1.0515826474858041</v>
      </c>
      <c r="R15" s="90">
        <f t="shared" ref="R15:R32" si="4">(P15*Q15)^0.5</f>
        <v>1.0538206987286522</v>
      </c>
      <c r="T15" s="103">
        <v>1988</v>
      </c>
      <c r="U15" s="114">
        <f>(Manufacturing!CQ15+'Services market producers'!CQ15)/(Manufacturing!$CQ15+'Services market producers'!$CQ15+'Public administration'!$CQ15+'Services non-market producers'!$CQ15)</f>
        <v>0.59374327881799172</v>
      </c>
      <c r="V15" s="114">
        <f>('Services non-market producers'!CQ15+'Public administration'!CQ15)/(Manufacturing!$CQ15+'Services market producers'!$CQ15+'Public administration'!$CQ15+'Services non-market producers'!$CQ15)</f>
        <v>0.40625672118200828</v>
      </c>
      <c r="W15" s="114">
        <f t="shared" si="2"/>
        <v>1</v>
      </c>
      <c r="X15" s="115"/>
      <c r="Y15" s="116">
        <f>U14*'Total market'!Y15+V14*'Total non-market'!Y15</f>
        <v>1.0499437201995039</v>
      </c>
      <c r="Z15" s="116">
        <f>1/(U15/'Total market'!Z15+V15/'Total non-market'!Z15)</f>
        <v>1.0501663806221053</v>
      </c>
      <c r="AA15" s="116">
        <f t="shared" ref="AA15:AA32" si="5">(Y15*Z15)^0.5</f>
        <v>1.0500550445090111</v>
      </c>
    </row>
    <row r="16" spans="1:27" x14ac:dyDescent="0.2">
      <c r="B16" s="123">
        <v>1989</v>
      </c>
      <c r="C16" s="136">
        <f>(Manufacturing!BO16+'Services market producers'!BO16)/(Manufacturing!$BO16+'Services market producers'!$BO16+'Public administration'!$BO16+'Services non-market producers'!$BO16)</f>
        <v>0.62152909214005947</v>
      </c>
      <c r="D16" s="136">
        <f>('Services non-market producers'!BO16+'Public administration'!BO16)/(Manufacturing!$BO16+'Services market producers'!$BO16+'Public administration'!$BO16+'Services non-market producers'!$BO16)</f>
        <v>0.37847090785994059</v>
      </c>
      <c r="E16" s="136">
        <f t="shared" si="0"/>
        <v>1</v>
      </c>
      <c r="F16" s="143"/>
      <c r="G16" s="144">
        <f>C15*'Total market'!G16+D15*'Total non-market'!G16</f>
        <v>1.0879425455059544</v>
      </c>
      <c r="H16" s="144">
        <f>1/(C16/'Total market'!H16+D16/'Total non-market'!H16)</f>
        <v>1.068142618337792</v>
      </c>
      <c r="I16" s="144">
        <f>(G16*H16)^0.5</f>
        <v>1.0779971239098056</v>
      </c>
      <c r="K16" s="78">
        <v>1989</v>
      </c>
      <c r="L16" s="86">
        <f>(Manufacturing!CC16+'Services market producers'!CC16)/(Manufacturing!$CC16+'Services market producers'!$CC16+'Public administration'!$CC16+'Services non-market producers'!$CC16)</f>
        <v>0.56821462920076204</v>
      </c>
      <c r="M16" s="86">
        <f>('Services non-market producers'!CC16+'Public administration'!CC16)/(Manufacturing!$CC16+'Services market producers'!$CC16+'Public administration'!$CC16+'Services non-market producers'!$CC16)</f>
        <v>0.43178537079923801</v>
      </c>
      <c r="N16" s="86">
        <f t="shared" si="1"/>
        <v>1</v>
      </c>
      <c r="O16" s="89"/>
      <c r="P16" s="90">
        <f>L15*'Total market'!P16+M15*'Total non-market'!P16</f>
        <v>1.084480033948177</v>
      </c>
      <c r="Q16" s="90">
        <f>1/(L16/'Total market'!Q16+M16/'Total non-market'!Q16)</f>
        <v>1.0838981919742807</v>
      </c>
      <c r="R16" s="90">
        <f t="shared" si="4"/>
        <v>1.084189073929744</v>
      </c>
      <c r="T16" s="103">
        <v>1989</v>
      </c>
      <c r="U16" s="114">
        <f>(Manufacturing!CQ16+'Services market producers'!CQ16)/(Manufacturing!$CQ16+'Services market producers'!$CQ16+'Public administration'!$CQ16+'Services non-market producers'!$CQ16)</f>
        <v>0.58105011121358496</v>
      </c>
      <c r="V16" s="114">
        <f>('Services non-market producers'!CQ16+'Public administration'!CQ16)/(Manufacturing!$CQ16+'Services market producers'!$CQ16+'Public administration'!$CQ16+'Services non-market producers'!$CQ16)</f>
        <v>0.4189498887864152</v>
      </c>
      <c r="W16" s="114">
        <f t="shared" si="2"/>
        <v>1.0000000000000002</v>
      </c>
      <c r="X16" s="115"/>
      <c r="Y16" s="116">
        <f>U15*'Total market'!Y16+V15*'Total non-market'!Y16</f>
        <v>1.0807420615031105</v>
      </c>
      <c r="Z16" s="116">
        <f>1/(U16/'Total market'!Z16+V16/'Total non-market'!Z16)</f>
        <v>1.0810447084402286</v>
      </c>
      <c r="AA16" s="116">
        <f t="shared" si="5"/>
        <v>1.0808933743791391</v>
      </c>
    </row>
    <row r="17" spans="2:27" x14ac:dyDescent="0.2">
      <c r="B17" s="123">
        <v>1990</v>
      </c>
      <c r="C17" s="136">
        <f>(Manufacturing!BO17+'Services market producers'!BO17)/(Manufacturing!$BO17+'Services market producers'!$BO17+'Public administration'!$BO17+'Services non-market producers'!$BO17)</f>
        <v>0.60498198504034384</v>
      </c>
      <c r="D17" s="136">
        <f>('Services non-market producers'!BO17+'Public administration'!BO17)/(Manufacturing!$BO17+'Services market producers'!$BO17+'Public administration'!$BO17+'Services non-market producers'!$BO17)</f>
        <v>0.39501801495965611</v>
      </c>
      <c r="E17" s="136">
        <f t="shared" si="0"/>
        <v>1</v>
      </c>
      <c r="F17" s="143"/>
      <c r="G17" s="144">
        <f>C16*'Total market'!G17+D16*'Total non-market'!G17</f>
        <v>1.0978207768448915</v>
      </c>
      <c r="H17" s="144">
        <f>1/(C17/'Total market'!H17+D17/'Total non-market'!H17)</f>
        <v>1.0672756408632622</v>
      </c>
      <c r="I17" s="144">
        <f t="shared" si="3"/>
        <v>1.0824404709544706</v>
      </c>
      <c r="K17" s="78">
        <v>1990</v>
      </c>
      <c r="L17" s="86">
        <f>(Manufacturing!CC17+'Services market producers'!CC17)/(Manufacturing!$CC17+'Services market producers'!$CC17+'Public administration'!$CC17+'Services non-market producers'!$CC17)</f>
        <v>0.55185624366796471</v>
      </c>
      <c r="M17" s="86">
        <f>('Services non-market producers'!CC17+'Public administration'!CC17)/(Manufacturing!$CC17+'Services market producers'!$CC17+'Public administration'!$CC17+'Services non-market producers'!$CC17)</f>
        <v>0.44814375633203507</v>
      </c>
      <c r="N17" s="86">
        <f t="shared" si="1"/>
        <v>0.99999999999999978</v>
      </c>
      <c r="O17" s="89"/>
      <c r="P17" s="90">
        <f>L16*'Total market'!P17+M16*'Total non-market'!P17</f>
        <v>1.0946242298872424</v>
      </c>
      <c r="Q17" s="90">
        <f>1/(L17/'Total market'!Q17+M17/'Total non-market'!Q17)</f>
        <v>1.0945691372696886</v>
      </c>
      <c r="R17" s="90">
        <f t="shared" si="4"/>
        <v>1.0945966832318541</v>
      </c>
      <c r="T17" s="103">
        <v>1990</v>
      </c>
      <c r="U17" s="114">
        <f>(Manufacturing!CQ17+'Services market producers'!CQ17)/(Manufacturing!$CQ17+'Services market producers'!$CQ17+'Public administration'!$CQ17+'Services non-market producers'!$CQ17)</f>
        <v>0.56888954492462374</v>
      </c>
      <c r="V17" s="114">
        <f>('Services non-market producers'!CQ17+'Public administration'!CQ17)/(Manufacturing!$CQ17+'Services market producers'!$CQ17+'Public administration'!$CQ17+'Services non-market producers'!$CQ17)</f>
        <v>0.4311104550753761</v>
      </c>
      <c r="W17" s="114">
        <f t="shared" si="2"/>
        <v>0.99999999999999978</v>
      </c>
      <c r="X17" s="115"/>
      <c r="Y17" s="116">
        <f>U16*'Total market'!Y17+V16*'Total non-market'!Y17</f>
        <v>1.0880603709857792</v>
      </c>
      <c r="Z17" s="116">
        <f>1/(U17/'Total market'!Z17+V17/'Total non-market'!Z17)</f>
        <v>1.0877145325361042</v>
      </c>
      <c r="AA17" s="116">
        <f t="shared" si="5"/>
        <v>1.0878874380182249</v>
      </c>
    </row>
    <row r="18" spans="2:27" x14ac:dyDescent="0.2">
      <c r="B18" s="123">
        <v>1991</v>
      </c>
      <c r="C18" s="136">
        <f>(Manufacturing!BO18+'Services market producers'!BO18)/(Manufacturing!$BO18+'Services market producers'!$BO18+'Public administration'!$BO18+'Services non-market producers'!$BO18)</f>
        <v>0.56913802103768829</v>
      </c>
      <c r="D18" s="136">
        <f>('Services non-market producers'!BO18+'Public administration'!BO18)/(Manufacturing!$BO18+'Services market producers'!$BO18+'Public administration'!$BO18+'Services non-market producers'!$BO18)</f>
        <v>0.4308619789623116</v>
      </c>
      <c r="E18" s="136">
        <f t="shared" si="0"/>
        <v>0.99999999999999989</v>
      </c>
      <c r="F18" s="143"/>
      <c r="G18" s="144">
        <f>C17*'Total market'!G18+D17*'Total non-market'!G18</f>
        <v>1.0827367412716464</v>
      </c>
      <c r="H18" s="144">
        <f>1/(C18/'Total market'!H18+D18/'Total non-market'!H18)</f>
        <v>1.0470082420146964</v>
      </c>
      <c r="I18" s="144">
        <f t="shared" si="3"/>
        <v>1.0647226362032263</v>
      </c>
      <c r="K18" s="78">
        <v>1991</v>
      </c>
      <c r="L18" s="86">
        <f>(Manufacturing!CC18+'Services market producers'!CC18)/(Manufacturing!$CC18+'Services market producers'!$CC18+'Public administration'!$CC18+'Services non-market producers'!$CC18)</f>
        <v>0.53395313220856733</v>
      </c>
      <c r="M18" s="86">
        <f>('Services non-market producers'!CC18+'Public administration'!CC18)/(Manufacturing!$CC18+'Services market producers'!$CC18+'Public administration'!$CC18+'Services non-market producers'!$CC18)</f>
        <v>0.46604686779143256</v>
      </c>
      <c r="N18" s="86">
        <f t="shared" si="1"/>
        <v>0.99999999999999989</v>
      </c>
      <c r="O18" s="89"/>
      <c r="P18" s="90">
        <f>L17*'Total market'!P18+M17*'Total non-market'!P18</f>
        <v>1.0796624126790064</v>
      </c>
      <c r="Q18" s="90">
        <f>1/(L18/'Total market'!Q18+M18/'Total non-market'!Q18)</f>
        <v>1.0794791102225809</v>
      </c>
      <c r="R18" s="90">
        <f t="shared" si="4"/>
        <v>1.0795707575603828</v>
      </c>
      <c r="T18" s="103">
        <v>1991</v>
      </c>
      <c r="U18" s="114">
        <f>(Manufacturing!CQ18+'Services market producers'!CQ18)/(Manufacturing!$CQ18+'Services market producers'!$CQ18+'Public administration'!$CQ18+'Services non-market producers'!$CQ18)</f>
        <v>0.55398760085600662</v>
      </c>
      <c r="V18" s="114">
        <f>('Services non-market producers'!CQ18+'Public administration'!CQ18)/(Manufacturing!$CQ18+'Services market producers'!$CQ18+'Public administration'!$CQ18+'Services non-market producers'!$CQ18)</f>
        <v>0.44601239914399349</v>
      </c>
      <c r="W18" s="114">
        <f t="shared" si="2"/>
        <v>1</v>
      </c>
      <c r="X18" s="115"/>
      <c r="Y18" s="116">
        <f>U17*'Total market'!Y18+V17*'Total non-market'!Y18</f>
        <v>1.0735991914986012</v>
      </c>
      <c r="Z18" s="116">
        <f>1/(U18/'Total market'!Z18+V18/'Total non-market'!Z18)</f>
        <v>1.0735441558590817</v>
      </c>
      <c r="AA18" s="116">
        <f t="shared" si="5"/>
        <v>1.0735716733261726</v>
      </c>
    </row>
    <row r="19" spans="2:27" x14ac:dyDescent="0.2">
      <c r="B19" s="123">
        <v>1992</v>
      </c>
      <c r="C19" s="136">
        <f>(Manufacturing!BO19+'Services market producers'!BO19)/(Manufacturing!$BO19+'Services market producers'!$BO19+'Public administration'!$BO19+'Services non-market producers'!$BO19)</f>
        <v>0.57641575012030122</v>
      </c>
      <c r="D19" s="136">
        <f>('Services non-market producers'!BO19+'Public administration'!BO19)/(Manufacturing!$BO19+'Services market producers'!$BO19+'Public administration'!$BO19+'Services non-market producers'!$BO19)</f>
        <v>0.42358424987969889</v>
      </c>
      <c r="E19" s="136">
        <f t="shared" si="0"/>
        <v>1</v>
      </c>
      <c r="F19" s="143"/>
      <c r="G19" s="144">
        <f>C18*'Total market'!G19+D18*'Total non-market'!G19</f>
        <v>1.051321450863304</v>
      </c>
      <c r="H19" s="144">
        <f>1/(C19/'Total market'!H19+D19/'Total non-market'!H19)</f>
        <v>1.0406544617090296</v>
      </c>
      <c r="I19" s="144">
        <f t="shared" si="3"/>
        <v>1.0459743584482879</v>
      </c>
      <c r="K19" s="78">
        <v>1992</v>
      </c>
      <c r="L19" s="86">
        <f>(Manufacturing!CC19+'Services market producers'!CC19)/(Manufacturing!$CC19+'Services market producers'!$CC19+'Public administration'!$CC19+'Services non-market producers'!$CC19)</f>
        <v>0.52854261835586058</v>
      </c>
      <c r="M19" s="86">
        <f>('Services non-market producers'!CC19+'Public administration'!CC19)/(Manufacturing!$CC19+'Services market producers'!$CC19+'Public administration'!$CC19+'Services non-market producers'!$CC19)</f>
        <v>0.47145738164413947</v>
      </c>
      <c r="N19" s="86">
        <f t="shared" si="1"/>
        <v>1</v>
      </c>
      <c r="O19" s="89"/>
      <c r="P19" s="90">
        <f>L18*'Total market'!P19+M18*'Total non-market'!P19</f>
        <v>1.0498780130289977</v>
      </c>
      <c r="Q19" s="90">
        <f>1/(L19/'Total market'!Q19+M19/'Total non-market'!Q19)</f>
        <v>1.0492363435571861</v>
      </c>
      <c r="R19" s="90">
        <f t="shared" si="4"/>
        <v>1.0495571292557777</v>
      </c>
      <c r="T19" s="103">
        <v>1992</v>
      </c>
      <c r="U19" s="114">
        <f>(Manufacturing!CQ19+'Services market producers'!CQ19)/(Manufacturing!$CQ19+'Services market producers'!$CQ19+'Public administration'!$CQ19+'Services non-market producers'!$CQ19)</f>
        <v>0.55173424401028359</v>
      </c>
      <c r="V19" s="114">
        <f>('Services non-market producers'!CQ19+'Public administration'!CQ19)/(Manufacturing!$CQ19+'Services market producers'!$CQ19+'Public administration'!$CQ19+'Services non-market producers'!$CQ19)</f>
        <v>0.44826575598971646</v>
      </c>
      <c r="W19" s="114">
        <f t="shared" si="2"/>
        <v>1</v>
      </c>
      <c r="X19" s="115"/>
      <c r="Y19" s="116">
        <f>U18*'Total market'!Y19+V18*'Total non-market'!Y19</f>
        <v>1.0458340509784083</v>
      </c>
      <c r="Z19" s="116">
        <f>1/(U19/'Total market'!Z19+V19/'Total non-market'!Z19)</f>
        <v>1.0458839477206292</v>
      </c>
      <c r="AA19" s="116">
        <f t="shared" si="5"/>
        <v>1.0458589990519542</v>
      </c>
    </row>
    <row r="20" spans="2:27" x14ac:dyDescent="0.2">
      <c r="B20" s="123">
        <v>1993</v>
      </c>
      <c r="C20" s="136">
        <f>(Manufacturing!BO20+'Services market producers'!BO20)/(Manufacturing!$BO20+'Services market producers'!$BO20+'Public administration'!$BO20+'Services non-market producers'!$BO20)</f>
        <v>0.55491828323583181</v>
      </c>
      <c r="D20" s="136">
        <f>('Services non-market producers'!BO20+'Public administration'!BO20)/(Manufacturing!$BO20+'Services market producers'!$BO20+'Public administration'!$BO20+'Services non-market producers'!$BO20)</f>
        <v>0.4450817167641683</v>
      </c>
      <c r="E20" s="136">
        <f t="shared" si="0"/>
        <v>1</v>
      </c>
      <c r="F20" s="143"/>
      <c r="G20" s="144">
        <f>C19*'Total market'!G20+D19*'Total non-market'!G20</f>
        <v>1.0502706135860236</v>
      </c>
      <c r="H20" s="144">
        <f>1/(C20/'Total market'!H20+D20/'Total non-market'!H20)</f>
        <v>1.0466257373057581</v>
      </c>
      <c r="I20" s="144">
        <f t="shared" si="3"/>
        <v>1.0484465915415258</v>
      </c>
      <c r="K20" s="78">
        <v>1993</v>
      </c>
      <c r="L20" s="86">
        <f>(Manufacturing!CC20+'Services market producers'!CC20)/(Manufacturing!$CC20+'Services market producers'!$CC20+'Public administration'!$CC20+'Services non-market producers'!$CC20)</f>
        <v>0.52841702835687898</v>
      </c>
      <c r="M20" s="86">
        <f>('Services non-market producers'!CC20+'Public administration'!CC20)/(Manufacturing!$CC20+'Services market producers'!$CC20+'Public administration'!$CC20+'Services non-market producers'!$CC20)</f>
        <v>0.47158297164312096</v>
      </c>
      <c r="N20" s="86">
        <f t="shared" si="1"/>
        <v>1</v>
      </c>
      <c r="O20" s="89"/>
      <c r="P20" s="90">
        <f>L19*'Total market'!P20+M19*'Total non-market'!P20</f>
        <v>1.0472903916336649</v>
      </c>
      <c r="Q20" s="90">
        <f>1/(L20/'Total market'!Q20+M20/'Total non-market'!Q20)</f>
        <v>1.0465470631940159</v>
      </c>
      <c r="R20" s="90">
        <f t="shared" si="4"/>
        <v>1.0469186614420065</v>
      </c>
      <c r="T20" s="103">
        <v>1993</v>
      </c>
      <c r="U20" s="114">
        <f>(Manufacturing!CQ20+'Services market producers'!CQ20)/(Manufacturing!$CQ20+'Services market producers'!$CQ20+'Public administration'!$CQ20+'Services non-market producers'!$CQ20)</f>
        <v>0.55189886148472156</v>
      </c>
      <c r="V20" s="114">
        <f>('Services non-market producers'!CQ20+'Public administration'!CQ20)/(Manufacturing!$CQ20+'Services market producers'!$CQ20+'Public administration'!$CQ20+'Services non-market producers'!$CQ20)</f>
        <v>0.4481011385152785</v>
      </c>
      <c r="W20" s="114">
        <f t="shared" si="2"/>
        <v>1</v>
      </c>
      <c r="X20" s="115"/>
      <c r="Y20" s="116">
        <f>U19*'Total market'!Y20+V19*'Total non-market'!Y20</f>
        <v>1.0465161742192235</v>
      </c>
      <c r="Z20" s="116">
        <f>1/(U20/'Total market'!Z20+V20/'Total non-market'!Z20)</f>
        <v>1.0464347561486271</v>
      </c>
      <c r="AA20" s="116">
        <f t="shared" si="5"/>
        <v>1.0464754643921124</v>
      </c>
    </row>
    <row r="21" spans="2:27" x14ac:dyDescent="0.2">
      <c r="B21" s="123">
        <v>1994</v>
      </c>
      <c r="C21" s="136">
        <f>(Manufacturing!BO21+'Services market producers'!BO21)/(Manufacturing!$BO21+'Services market producers'!$BO21+'Public administration'!$BO21+'Services non-market producers'!$BO21)</f>
        <v>0.52405562123906446</v>
      </c>
      <c r="D21" s="136">
        <f>('Services non-market producers'!BO21+'Public administration'!BO21)/(Manufacturing!$BO21+'Services market producers'!$BO21+'Public administration'!$BO21+'Services non-market producers'!$BO21)</f>
        <v>0.47594437876093537</v>
      </c>
      <c r="E21" s="136">
        <f t="shared" si="0"/>
        <v>0.99999999999999978</v>
      </c>
      <c r="F21" s="143"/>
      <c r="G21" s="144">
        <f>C20*'Total market'!G21+D20*'Total non-market'!G21</f>
        <v>1.0546121542793188</v>
      </c>
      <c r="H21" s="144">
        <f>1/(C21/'Total market'!H21+D21/'Total non-market'!H21)</f>
        <v>1.0690210765735559</v>
      </c>
      <c r="I21" s="144">
        <f t="shared" si="3"/>
        <v>1.0617921738905567</v>
      </c>
      <c r="K21" s="78">
        <v>1994</v>
      </c>
      <c r="L21" s="86">
        <f>(Manufacturing!CC21+'Services market producers'!CC21)/(Manufacturing!$CC21+'Services market producers'!$CC21+'Public administration'!$CC21+'Services non-market producers'!$CC21)</f>
        <v>0.53250521621625679</v>
      </c>
      <c r="M21" s="86">
        <f>('Services non-market producers'!CC21+'Public administration'!CC21)/(Manufacturing!$CC21+'Services market producers'!$CC21+'Public administration'!$CC21+'Services non-market producers'!$CC21)</f>
        <v>0.4674947837837431</v>
      </c>
      <c r="N21" s="86">
        <f t="shared" si="1"/>
        <v>0.99999999999999989</v>
      </c>
      <c r="O21" s="89"/>
      <c r="P21" s="90">
        <f>L20*'Total market'!P21+M20*'Total non-market'!P21</f>
        <v>1.0529719886377933</v>
      </c>
      <c r="Q21" s="90">
        <f>1/(L21/'Total market'!Q21+M21/'Total non-market'!Q21)</f>
        <v>1.0519009064879048</v>
      </c>
      <c r="R21" s="90">
        <f t="shared" si="4"/>
        <v>1.0524363113055661</v>
      </c>
      <c r="T21" s="103">
        <v>1994</v>
      </c>
      <c r="U21" s="114">
        <f>(Manufacturing!CQ21+'Services market producers'!CQ21)/(Manufacturing!$CQ21+'Services market producers'!$CQ21+'Public administration'!$CQ21+'Services non-market producers'!$CQ21)</f>
        <v>0.56776665536458137</v>
      </c>
      <c r="V21" s="114">
        <f>('Services non-market producers'!CQ21+'Public administration'!CQ21)/(Manufacturing!$CQ21+'Services market producers'!$CQ21+'Public administration'!$CQ21+'Services non-market producers'!$CQ21)</f>
        <v>0.43223334463541857</v>
      </c>
      <c r="W21" s="114">
        <f t="shared" si="2"/>
        <v>1</v>
      </c>
      <c r="X21" s="115"/>
      <c r="Y21" s="116">
        <f>U20*'Total market'!Y21+V20*'Total non-market'!Y21</f>
        <v>1.0524770438370683</v>
      </c>
      <c r="Z21" s="116">
        <f>1/(U21/'Total market'!Z21+V21/'Total non-market'!Z21)</f>
        <v>1.0526369514612515</v>
      </c>
      <c r="AA21" s="116">
        <f t="shared" si="5"/>
        <v>1.052556994612454</v>
      </c>
    </row>
    <row r="22" spans="2:27" x14ac:dyDescent="0.2">
      <c r="B22" s="123">
        <v>1995</v>
      </c>
      <c r="C22" s="136">
        <f>(Manufacturing!BO22+'Services market producers'!BO22)/(Manufacturing!$BO22+'Services market producers'!$BO22+'Public administration'!$BO22+'Services non-market producers'!$BO22)</f>
        <v>0.54431734396565812</v>
      </c>
      <c r="D22" s="136">
        <f>('Services non-market producers'!BO22+'Public administration'!BO22)/(Manufacturing!$BO22+'Services market producers'!$BO22+'Public administration'!$BO22+'Services non-market producers'!$BO22)</f>
        <v>0.45568265603434177</v>
      </c>
      <c r="E22" s="136">
        <f t="shared" si="0"/>
        <v>0.99999999999999989</v>
      </c>
      <c r="F22" s="143"/>
      <c r="G22" s="144">
        <f>C21*'Total market'!G22+D21*'Total non-market'!G22</f>
        <v>1.0474780766209872</v>
      </c>
      <c r="H22" s="144">
        <f>1/(C22/'Total market'!H22+D22/'Total non-market'!H22)</f>
        <v>1.0712159448012446</v>
      </c>
      <c r="I22" s="144">
        <f t="shared" si="3"/>
        <v>1.0592805187985577</v>
      </c>
      <c r="K22" s="78">
        <v>1995</v>
      </c>
      <c r="L22" s="86">
        <f>(Manufacturing!CC22+'Services market producers'!CC22)/(Manufacturing!$CC22+'Services market producers'!$CC22+'Public administration'!$CC22+'Services non-market producers'!$CC22)</f>
        <v>0.54543022134249985</v>
      </c>
      <c r="M22" s="86">
        <f>('Services non-market producers'!CC22+'Public administration'!CC22)/(Manufacturing!$CC22+'Services market producers'!$CC22+'Public administration'!$CC22+'Services non-market producers'!$CC22)</f>
        <v>0.45456977865750003</v>
      </c>
      <c r="N22" s="86">
        <f t="shared" si="1"/>
        <v>0.99999999999999989</v>
      </c>
      <c r="O22" s="89"/>
      <c r="P22" s="90">
        <f>L21*'Total market'!P22+M21*'Total non-market'!P22</f>
        <v>1.04423701437023</v>
      </c>
      <c r="Q22" s="90">
        <f>1/(L22/'Total market'!Q22+M22/'Total non-market'!Q22)</f>
        <v>1.0439754262098759</v>
      </c>
      <c r="R22" s="90">
        <f t="shared" si="4"/>
        <v>1.0441062120978351</v>
      </c>
      <c r="T22" s="103">
        <v>1995</v>
      </c>
      <c r="U22" s="114">
        <f>(Manufacturing!CQ22+'Services market producers'!CQ22)/(Manufacturing!$CQ22+'Services market producers'!$CQ22+'Public administration'!$CQ22+'Services non-market producers'!$CQ22)</f>
        <v>0.57626647281717114</v>
      </c>
      <c r="V22" s="114">
        <f>('Services non-market producers'!CQ22+'Public administration'!CQ22)/(Manufacturing!$CQ22+'Services market producers'!$CQ22+'Public administration'!$CQ22+'Services non-market producers'!$CQ22)</f>
        <v>0.42373352718282881</v>
      </c>
      <c r="W22" s="114">
        <f t="shared" si="2"/>
        <v>1</v>
      </c>
      <c r="X22" s="115"/>
      <c r="Y22" s="116">
        <f>U21*'Total market'!Y22+V21*'Total non-market'!Y22</f>
        <v>1.0502674534273455</v>
      </c>
      <c r="Z22" s="116">
        <f>1/(U22/'Total market'!Z22+V22/'Total non-market'!Z22)</f>
        <v>1.049908721463096</v>
      </c>
      <c r="AA22" s="116">
        <f t="shared" si="5"/>
        <v>1.0500880721264318</v>
      </c>
    </row>
    <row r="23" spans="2:27" x14ac:dyDescent="0.2">
      <c r="B23" s="123">
        <v>1996</v>
      </c>
      <c r="C23" s="136">
        <f>(Manufacturing!BO23+'Services market producers'!BO23)/(Manufacturing!$BO23+'Services market producers'!$BO23+'Public administration'!$BO23+'Services non-market producers'!$BO23)</f>
        <v>0.56322104119173988</v>
      </c>
      <c r="D23" s="136">
        <f>('Services non-market producers'!BO23+'Public administration'!BO23)/(Manufacturing!$BO23+'Services market producers'!$BO23+'Public administration'!$BO23+'Services non-market producers'!$BO23)</f>
        <v>0.43677895880826012</v>
      </c>
      <c r="E23" s="136">
        <f t="shared" si="0"/>
        <v>1</v>
      </c>
      <c r="F23" s="143"/>
      <c r="G23" s="144">
        <f>C22*'Total market'!G23+D22*'Total non-market'!G23</f>
        <v>1.055832313319691</v>
      </c>
      <c r="H23" s="144">
        <f>1/(C23/'Total market'!H23+D23/'Total non-market'!H23)</f>
        <v>1.0786163995179843</v>
      </c>
      <c r="I23" s="144">
        <f t="shared" si="3"/>
        <v>1.0671635527357695</v>
      </c>
      <c r="K23" s="78">
        <v>1996</v>
      </c>
      <c r="L23" s="86">
        <f>(Manufacturing!CC23+'Services market producers'!CC23)/(Manufacturing!$CC23+'Services market producers'!$CC23+'Public administration'!$CC23+'Services non-market producers'!$CC23)</f>
        <v>0.55534681458520962</v>
      </c>
      <c r="M23" s="86">
        <f>('Services non-market producers'!CC23+'Public administration'!CC23)/(Manufacturing!$CC23+'Services market producers'!$CC23+'Public administration'!$CC23+'Services non-market producers'!$CC23)</f>
        <v>0.44465318541479043</v>
      </c>
      <c r="N23" s="86">
        <f t="shared" si="1"/>
        <v>1</v>
      </c>
      <c r="O23" s="89"/>
      <c r="P23" s="90">
        <f>L22*'Total market'!P23+M22*'Total non-market'!P23</f>
        <v>1.0532978986070731</v>
      </c>
      <c r="Q23" s="90">
        <f>1/(L23/'Total market'!Q23+M23/'Total non-market'!Q23)</f>
        <v>1.0528887767327939</v>
      </c>
      <c r="R23" s="90">
        <f t="shared" si="4"/>
        <v>1.0530933178021897</v>
      </c>
      <c r="T23" s="103">
        <v>1996</v>
      </c>
      <c r="U23" s="114">
        <f>(Manufacturing!CQ23+'Services market producers'!CQ23)/(Manufacturing!$CQ23+'Services market producers'!$CQ23+'Public administration'!$CQ23+'Services non-market producers'!$CQ23)</f>
        <v>0.59386627373006029</v>
      </c>
      <c r="V23" s="114">
        <f>('Services non-market producers'!CQ23+'Public administration'!CQ23)/(Manufacturing!$CQ23+'Services market producers'!$CQ23+'Public administration'!$CQ23+'Services non-market producers'!$CQ23)</f>
        <v>0.40613372626993965</v>
      </c>
      <c r="W23" s="114">
        <f t="shared" si="2"/>
        <v>1</v>
      </c>
      <c r="X23" s="115"/>
      <c r="Y23" s="116">
        <f>U22*'Total market'!Y23+V22*'Total non-market'!Y23</f>
        <v>1.0570369131683688</v>
      </c>
      <c r="Z23" s="116">
        <f>1/(U23/'Total market'!Z23+V23/'Total non-market'!Z23)</f>
        <v>1.0572170655057511</v>
      </c>
      <c r="AA23" s="116">
        <f t="shared" si="5"/>
        <v>1.0571269854994338</v>
      </c>
    </row>
    <row r="24" spans="2:27" x14ac:dyDescent="0.2">
      <c r="B24" s="123">
        <v>1997</v>
      </c>
      <c r="C24" s="136">
        <f>(Manufacturing!BO24+'Services market producers'!BO24)/(Manufacturing!$BO24+'Services market producers'!$BO24+'Public administration'!$BO24+'Services non-market producers'!$BO24)</f>
        <v>0.57976813597733479</v>
      </c>
      <c r="D24" s="136">
        <f>('Services non-market producers'!BO24+'Public administration'!BO24)/(Manufacturing!$BO24+'Services market producers'!$BO24+'Public administration'!$BO24+'Services non-market producers'!$BO24)</f>
        <v>0.42023186402266516</v>
      </c>
      <c r="E24" s="136">
        <f t="shared" si="0"/>
        <v>1</v>
      </c>
      <c r="F24" s="143"/>
      <c r="G24" s="144">
        <f>C23*'Total market'!G24+D23*'Total non-market'!G24</f>
        <v>1.0633714668223893</v>
      </c>
      <c r="H24" s="144">
        <f>1/(C24/'Total market'!H24+D24/'Total non-market'!H24)</f>
        <v>1.0762725258829728</v>
      </c>
      <c r="I24" s="144">
        <f t="shared" si="3"/>
        <v>1.0698025493280594</v>
      </c>
      <c r="K24" s="78">
        <v>1997</v>
      </c>
      <c r="L24" s="86">
        <f>(Manufacturing!CC24+'Services market producers'!CC24)/(Manufacturing!$CC24+'Services market producers'!$CC24+'Public administration'!$CC24+'Services non-market producers'!$CC24)</f>
        <v>0.56265906559846113</v>
      </c>
      <c r="M24" s="86">
        <f>('Services non-market producers'!CC24+'Public administration'!CC24)/(Manufacturing!$CC24+'Services market producers'!$CC24+'Public administration'!$CC24+'Services non-market producers'!$CC24)</f>
        <v>0.43734093440153904</v>
      </c>
      <c r="N24" s="86">
        <f t="shared" si="1"/>
        <v>1.0000000000000002</v>
      </c>
      <c r="O24" s="89"/>
      <c r="P24" s="90">
        <f>L23*'Total market'!P24+M23*'Total non-market'!P24</f>
        <v>1.0580009368783805</v>
      </c>
      <c r="Q24" s="90">
        <f>1/(L24/'Total market'!Q24+M24/'Total non-market'!Q24)</f>
        <v>1.0573702953632775</v>
      </c>
      <c r="R24" s="90">
        <f t="shared" si="4"/>
        <v>1.0576855691185909</v>
      </c>
      <c r="T24" s="103">
        <v>1997</v>
      </c>
      <c r="U24" s="114">
        <f>(Manufacturing!CQ24+'Services market producers'!CQ24)/(Manufacturing!$CQ24+'Services market producers'!$CQ24+'Public administration'!$CQ24+'Services non-market producers'!$CQ24)</f>
        <v>0.59468968568598857</v>
      </c>
      <c r="V24" s="114">
        <f>('Services non-market producers'!CQ24+'Public administration'!CQ24)/(Manufacturing!$CQ24+'Services market producers'!$CQ24+'Public administration'!$CQ24+'Services non-market producers'!$CQ24)</f>
        <v>0.40531031431401138</v>
      </c>
      <c r="W24" s="114">
        <f t="shared" si="2"/>
        <v>1</v>
      </c>
      <c r="X24" s="115"/>
      <c r="Y24" s="116">
        <f>U23*'Total market'!Y24+V23*'Total non-market'!Y24</f>
        <v>1.0662785569756863</v>
      </c>
      <c r="Z24" s="116">
        <f>1/(U24/'Total market'!Z24+V24/'Total non-market'!Z24)</f>
        <v>1.0662590465111355</v>
      </c>
      <c r="AA24" s="116">
        <f t="shared" si="5"/>
        <v>1.0662688016987858</v>
      </c>
    </row>
    <row r="25" spans="2:27" x14ac:dyDescent="0.2">
      <c r="B25" s="123">
        <v>1998</v>
      </c>
      <c r="C25" s="136">
        <f>(Manufacturing!BO25+'Services market producers'!BO25)/(Manufacturing!$BO25+'Services market producers'!$BO25+'Public administration'!$BO25+'Services non-market producers'!$BO25)</f>
        <v>0.57483395209725929</v>
      </c>
      <c r="D25" s="136">
        <f>('Services non-market producers'!BO25+'Public administration'!BO25)/(Manufacturing!$BO25+'Services market producers'!$BO25+'Public administration'!$BO25+'Services non-market producers'!$BO25)</f>
        <v>0.42516604790274065</v>
      </c>
      <c r="E25" s="136">
        <f t="shared" si="0"/>
        <v>1</v>
      </c>
      <c r="F25" s="143"/>
      <c r="G25" s="144">
        <f>C24*'Total market'!G25+D24*'Total non-market'!G25</f>
        <v>1.0821383482804392</v>
      </c>
      <c r="H25" s="144">
        <f>1/(C25/'Total market'!H25+D25/'Total non-market'!H25)</f>
        <v>1.0788041413378184</v>
      </c>
      <c r="I25" s="144">
        <f t="shared" si="3"/>
        <v>1.0804699586871467</v>
      </c>
      <c r="K25" s="78">
        <v>1998</v>
      </c>
      <c r="L25" s="86">
        <f>(Manufacturing!CC25+'Services market producers'!CC25)/(Manufacturing!$CC25+'Services market producers'!$CC25+'Public administration'!$CC25+'Services non-market producers'!$CC25)</f>
        <v>0.55980486057885248</v>
      </c>
      <c r="M25" s="86">
        <f>('Services non-market producers'!CC25+'Public administration'!CC25)/(Manufacturing!$CC25+'Services market producers'!$CC25+'Public administration'!$CC25+'Services non-market producers'!$CC25)</f>
        <v>0.44019513942114746</v>
      </c>
      <c r="N25" s="86">
        <f t="shared" si="1"/>
        <v>1</v>
      </c>
      <c r="O25" s="89"/>
      <c r="P25" s="90">
        <f>L24*'Total market'!P25+M24*'Total non-market'!P25</f>
        <v>1.0776590176453231</v>
      </c>
      <c r="Q25" s="90">
        <f>1/(L25/'Total market'!Q25+M25/'Total non-market'!Q25)</f>
        <v>1.0768455425852657</v>
      </c>
      <c r="R25" s="90">
        <f t="shared" si="4"/>
        <v>1.0772522033294629</v>
      </c>
      <c r="T25" s="103">
        <v>1998</v>
      </c>
      <c r="U25" s="114">
        <f>(Manufacturing!CQ25+'Services market producers'!CQ25)/(Manufacturing!$CQ25+'Services market producers'!$CQ25+'Public administration'!$CQ25+'Services non-market producers'!$CQ25)</f>
        <v>0.59331179100320319</v>
      </c>
      <c r="V25" s="114">
        <f>('Services non-market producers'!CQ25+'Public administration'!CQ25)/(Manufacturing!$CQ25+'Services market producers'!$CQ25+'Public administration'!$CQ25+'Services non-market producers'!$CQ25)</f>
        <v>0.40668820899679675</v>
      </c>
      <c r="W25" s="114">
        <f t="shared" si="2"/>
        <v>1</v>
      </c>
      <c r="X25" s="115"/>
      <c r="Y25" s="116">
        <f>U24*'Total market'!Y25+V24*'Total non-market'!Y25</f>
        <v>1.0830546063135635</v>
      </c>
      <c r="Z25" s="116">
        <f>1/(U25/'Total market'!Z25+V25/'Total non-market'!Z25)</f>
        <v>1.0828896728075541</v>
      </c>
      <c r="AA25" s="116">
        <f t="shared" si="5"/>
        <v>1.0829721364206972</v>
      </c>
    </row>
    <row r="26" spans="2:27" x14ac:dyDescent="0.2">
      <c r="B26" s="123">
        <v>1999</v>
      </c>
      <c r="C26" s="136">
        <f>(Manufacturing!BO26+'Services market producers'!BO26)/(Manufacturing!$BO26+'Services market producers'!$BO26+'Public administration'!$BO26+'Services non-market producers'!$BO26)</f>
        <v>0.55570564870221251</v>
      </c>
      <c r="D26" s="136">
        <f>('Services non-market producers'!BO26+'Public administration'!BO26)/(Manufacturing!$BO26+'Services market producers'!$BO26+'Public administration'!$BO26+'Services non-market producers'!$BO26)</f>
        <v>0.44429435129778738</v>
      </c>
      <c r="E26" s="136">
        <f t="shared" si="0"/>
        <v>0.99999999999999989</v>
      </c>
      <c r="F26" s="143"/>
      <c r="G26" s="144">
        <f>C25*'Total market'!G26+D25*'Total non-market'!G26</f>
        <v>1.0674953198494996</v>
      </c>
      <c r="H26" s="144">
        <f>1/(C26/'Total market'!H26+D26/'Total non-market'!H26)</f>
        <v>1.0826048224718861</v>
      </c>
      <c r="I26" s="144">
        <f t="shared" si="3"/>
        <v>1.0750235258984973</v>
      </c>
      <c r="K26" s="78">
        <v>1999</v>
      </c>
      <c r="L26" s="86">
        <f>(Manufacturing!CC26+'Services market producers'!CC26)/(Manufacturing!$CC26+'Services market producers'!$CC26+'Public administration'!$CC26+'Services non-market producers'!$CC26)</f>
        <v>0.56331307620701854</v>
      </c>
      <c r="M26" s="86">
        <f>('Services non-market producers'!CC26+'Public administration'!CC26)/(Manufacturing!$CC26+'Services market producers'!$CC26+'Public administration'!$CC26+'Services non-market producers'!$CC26)</f>
        <v>0.43668692379298157</v>
      </c>
      <c r="N26" s="86">
        <f t="shared" si="1"/>
        <v>1</v>
      </c>
      <c r="O26" s="89"/>
      <c r="P26" s="90">
        <f>L25*'Total market'!P26+M25*'Total non-market'!P26</f>
        <v>1.063219312025983</v>
      </c>
      <c r="Q26" s="90">
        <f>1/(L26/'Total market'!Q26+M26/'Total non-market'!Q26)</f>
        <v>1.0626467103044821</v>
      </c>
      <c r="R26" s="90">
        <f t="shared" si="4"/>
        <v>1.062932972607683</v>
      </c>
      <c r="T26" s="103">
        <v>1999</v>
      </c>
      <c r="U26" s="114">
        <f>(Manufacturing!CQ26+'Services market producers'!CQ26)/(Manufacturing!$CQ26+'Services market producers'!$CQ26+'Public administration'!$CQ26+'Services non-market producers'!$CQ26)</f>
        <v>0.60914444285247682</v>
      </c>
      <c r="V26" s="114">
        <f>('Services non-market producers'!CQ26+'Public administration'!CQ26)/(Manufacturing!$CQ26+'Services market producers'!$CQ26+'Public administration'!$CQ26+'Services non-market producers'!$CQ26)</f>
        <v>0.39085555714752329</v>
      </c>
      <c r="W26" s="114">
        <f t="shared" si="2"/>
        <v>1</v>
      </c>
      <c r="X26" s="115"/>
      <c r="Y26" s="116">
        <f>U25*'Total market'!Y26+V25*'Total non-market'!Y26</f>
        <v>1.0699896566839333</v>
      </c>
      <c r="Z26" s="116">
        <f>1/(U26/'Total market'!Z26+V26/'Total non-market'!Z26)</f>
        <v>1.070381190467562</v>
      </c>
      <c r="AA26" s="116">
        <f t="shared" si="5"/>
        <v>1.0701854056701232</v>
      </c>
    </row>
    <row r="27" spans="2:27" x14ac:dyDescent="0.2">
      <c r="B27" s="123">
        <v>2000</v>
      </c>
      <c r="C27" s="136">
        <f>(Manufacturing!BO27+'Services market producers'!BO27)/(Manufacturing!$BO27+'Services market producers'!$BO27+'Public administration'!$BO27+'Services non-market producers'!$BO27)</f>
        <v>0.56306100732077213</v>
      </c>
      <c r="D27" s="136">
        <f>('Services non-market producers'!BO27+'Public administration'!BO27)/(Manufacturing!$BO27+'Services market producers'!$BO27+'Public administration'!$BO27+'Services non-market producers'!$BO27)</f>
        <v>0.43693899267922787</v>
      </c>
      <c r="E27" s="136">
        <f t="shared" si="0"/>
        <v>1</v>
      </c>
      <c r="F27" s="143"/>
      <c r="G27" s="144">
        <f>C26*'Total market'!G27+D26*'Total non-market'!G27</f>
        <v>1.0330784259604493</v>
      </c>
      <c r="H27" s="144">
        <f>1/(C27/'Total market'!H27+D27/'Total non-market'!H27)</f>
        <v>1.0628791635917971</v>
      </c>
      <c r="I27" s="144">
        <f t="shared" si="3"/>
        <v>1.0478728612334478</v>
      </c>
      <c r="K27" s="78">
        <v>2000</v>
      </c>
      <c r="L27" s="86">
        <f>(Manufacturing!CC27+'Services market producers'!CC27)/(Manufacturing!$CC27+'Services market producers'!$CC27+'Public administration'!$CC27+'Services non-market producers'!$CC27)</f>
        <v>0.57509234446074464</v>
      </c>
      <c r="M27" s="86">
        <f>('Services non-market producers'!CC27+'Public administration'!CC27)/(Manufacturing!$CC27+'Services market producers'!$CC27+'Public administration'!$CC27+'Services non-market producers'!$CC27)</f>
        <v>0.42490765553925525</v>
      </c>
      <c r="N27" s="86">
        <f t="shared" si="1"/>
        <v>0.99999999999999989</v>
      </c>
      <c r="O27" s="89"/>
      <c r="P27" s="90">
        <f>L26*'Total market'!P27+M26*'Total non-market'!P27</f>
        <v>1.0306958459285882</v>
      </c>
      <c r="Q27" s="90">
        <f>1/(L27/'Total market'!Q27+M27/'Total non-market'!Q27)</f>
        <v>1.0310470287793838</v>
      </c>
      <c r="R27" s="90">
        <f t="shared" si="4"/>
        <v>1.0308714223994786</v>
      </c>
      <c r="T27" s="103">
        <v>2000</v>
      </c>
      <c r="U27" s="114">
        <f>(Manufacturing!CQ27+'Services market producers'!CQ27)/(Manufacturing!$CQ27+'Services market producers'!$CQ27+'Public administration'!$CQ27+'Services non-market producers'!$CQ27)</f>
        <v>0.62423169242012122</v>
      </c>
      <c r="V27" s="114">
        <f>('Services non-market producers'!CQ27+'Public administration'!CQ27)/(Manufacturing!$CQ27+'Services market producers'!$CQ27+'Public administration'!$CQ27+'Services non-market producers'!$CQ27)</f>
        <v>0.37576830757987884</v>
      </c>
      <c r="W27" s="114">
        <f t="shared" si="2"/>
        <v>1</v>
      </c>
      <c r="X27" s="115"/>
      <c r="Y27" s="116">
        <f>U26*'Total market'!Y27+V26*'Total non-market'!Y27</f>
        <v>1.0386126951784973</v>
      </c>
      <c r="Z27" s="116">
        <f>1/(U27/'Total market'!Z27+V27/'Total non-market'!Z27)</f>
        <v>1.0387942089156883</v>
      </c>
      <c r="AA27" s="116">
        <f t="shared" si="5"/>
        <v>1.0387034480821453</v>
      </c>
    </row>
    <row r="28" spans="2:27" x14ac:dyDescent="0.2">
      <c r="B28" s="123">
        <v>2001</v>
      </c>
      <c r="C28" s="136">
        <f>(Manufacturing!BO28+'Services market producers'!BO28)/(Manufacturing!$BO28+'Services market producers'!$BO28+'Public administration'!$BO28+'Services non-market producers'!$BO28)</f>
        <v>0.55860123515712723</v>
      </c>
      <c r="D28" s="136">
        <f>('Services non-market producers'!BO28+'Public administration'!BO28)/(Manufacturing!$BO28+'Services market producers'!$BO28+'Public administration'!$BO28+'Services non-market producers'!$BO28)</f>
        <v>0.44139876484287288</v>
      </c>
      <c r="E28" s="136">
        <f t="shared" si="0"/>
        <v>1</v>
      </c>
      <c r="F28" s="143"/>
      <c r="G28" s="144">
        <f>C27*'Total market'!G28+D27*'Total non-market'!G28</f>
        <v>1.0449518979680676</v>
      </c>
      <c r="H28" s="144">
        <f>1/(C28/'Total market'!H28+D28/'Total non-market'!H28)</f>
        <v>1.0341300888182039</v>
      </c>
      <c r="I28" s="144">
        <f t="shared" si="3"/>
        <v>1.039526911174727</v>
      </c>
      <c r="K28" s="78">
        <v>2001</v>
      </c>
      <c r="L28" s="86">
        <f>(Manufacturing!CC28+'Services market producers'!CC28)/(Manufacturing!$CC28+'Services market producers'!$CC28+'Public administration'!$CC28+'Services non-market producers'!$CC28)</f>
        <v>0.56786355919113929</v>
      </c>
      <c r="M28" s="86">
        <f>('Services non-market producers'!CC28+'Public administration'!CC28)/(Manufacturing!$CC28+'Services market producers'!$CC28+'Public administration'!$CC28+'Services non-market producers'!$CC28)</f>
        <v>0.43213644080886066</v>
      </c>
      <c r="N28" s="86">
        <f t="shared" si="1"/>
        <v>1</v>
      </c>
      <c r="O28" s="89"/>
      <c r="P28" s="90">
        <f>L27*'Total market'!P28+M27*'Total non-market'!P28</f>
        <v>1.0410249046434041</v>
      </c>
      <c r="Q28" s="90">
        <f>1/(L28/'Total market'!Q28+M28/'Total non-market'!Q28)</f>
        <v>1.0412880481828171</v>
      </c>
      <c r="R28" s="90">
        <f t="shared" si="4"/>
        <v>1.0411564680996961</v>
      </c>
      <c r="T28" s="103">
        <v>2001</v>
      </c>
      <c r="U28" s="114">
        <f>(Manufacturing!CQ28+'Services market producers'!CQ28)/(Manufacturing!$CQ28+'Services market producers'!$CQ28+'Public administration'!$CQ28+'Services non-market producers'!$CQ28)</f>
        <v>0.61857405597864801</v>
      </c>
      <c r="V28" s="114">
        <f>('Services non-market producers'!CQ28+'Public administration'!CQ28)/(Manufacturing!$CQ28+'Services market producers'!$CQ28+'Public administration'!$CQ28+'Services non-market producers'!$CQ28)</f>
        <v>0.38142594402135199</v>
      </c>
      <c r="W28" s="114">
        <f t="shared" si="2"/>
        <v>1</v>
      </c>
      <c r="X28" s="115"/>
      <c r="Y28" s="116">
        <f>U27*'Total market'!Y28+V27*'Total non-market'!Y28</f>
        <v>1.048262743018183</v>
      </c>
      <c r="Z28" s="116">
        <f>1/(U28/'Total market'!Z28+V28/'Total non-market'!Z28)</f>
        <v>1.0481195759335651</v>
      </c>
      <c r="AA28" s="116">
        <f t="shared" si="5"/>
        <v>1.0481911570315663</v>
      </c>
    </row>
    <row r="29" spans="2:27" x14ac:dyDescent="0.2">
      <c r="B29" s="123">
        <v>2002</v>
      </c>
      <c r="C29" s="136">
        <f>(Manufacturing!BO29+'Services market producers'!BO29)/(Manufacturing!$BO29+'Services market producers'!$BO29+'Public administration'!$BO29+'Services non-market producers'!$BO29)</f>
        <v>0.53601977016694347</v>
      </c>
      <c r="D29" s="136">
        <f>('Services non-market producers'!BO29+'Public administration'!BO29)/(Manufacturing!$BO29+'Services market producers'!$BO29+'Public administration'!$BO29+'Services non-market producers'!$BO29)</f>
        <v>0.46398022983305648</v>
      </c>
      <c r="E29" s="136">
        <f t="shared" si="0"/>
        <v>1</v>
      </c>
      <c r="F29" s="143"/>
      <c r="G29" s="144">
        <f>C28*'Total market'!G29+D28*'Total non-market'!G29</f>
        <v>1.0220533442961082</v>
      </c>
      <c r="H29" s="144">
        <f>1/(C29/'Total market'!H29+D29/'Total non-market'!H29)</f>
        <v>1.0060475689264741</v>
      </c>
      <c r="I29" s="144">
        <f t="shared" si="3"/>
        <v>1.0140188767189062</v>
      </c>
      <c r="K29" s="78">
        <v>2002</v>
      </c>
      <c r="L29" s="86">
        <f>(Manufacturing!CC29+'Services market producers'!CC29)/(Manufacturing!$CC29+'Services market producers'!$CC29+'Public administration'!$CC29+'Services non-market producers'!$CC29)</f>
        <v>0.55810600131836141</v>
      </c>
      <c r="M29" s="86">
        <f>('Services non-market producers'!CC29+'Public administration'!CC29)/(Manufacturing!$CC29+'Services market producers'!$CC29+'Public administration'!$CC29+'Services non-market producers'!$CC29)</f>
        <v>0.4418939986816387</v>
      </c>
      <c r="N29" s="86">
        <f t="shared" si="1"/>
        <v>1</v>
      </c>
      <c r="O29" s="89"/>
      <c r="P29" s="90">
        <f>L28*'Total market'!P29+M28*'Total non-market'!P29</f>
        <v>1.0200150424394845</v>
      </c>
      <c r="Q29" s="90">
        <f>1/(L29/'Total market'!Q29+M29/'Total non-market'!Q29)</f>
        <v>1.0197617207341387</v>
      </c>
      <c r="R29" s="90">
        <f t="shared" si="4"/>
        <v>1.0198883737217492</v>
      </c>
      <c r="T29" s="103">
        <v>2002</v>
      </c>
      <c r="U29" s="114">
        <f>(Manufacturing!CQ29+'Services market producers'!CQ29)/(Manufacturing!$CQ29+'Services market producers'!$CQ29+'Public administration'!$CQ29+'Services non-market producers'!$CQ29)</f>
        <v>0.61875069415785866</v>
      </c>
      <c r="V29" s="114">
        <f>('Services non-market producers'!CQ29+'Public administration'!CQ29)/(Manufacturing!$CQ29+'Services market producers'!$CQ29+'Public administration'!$CQ29+'Services non-market producers'!$CQ29)</f>
        <v>0.38124930584214123</v>
      </c>
      <c r="W29" s="114">
        <f t="shared" si="2"/>
        <v>0.99999999999999989</v>
      </c>
      <c r="X29" s="115"/>
      <c r="Y29" s="116">
        <f>U28*'Total market'!Y29+V28*'Total non-market'!Y29</f>
        <v>1.0229907967360161</v>
      </c>
      <c r="Z29" s="116">
        <f>1/(U29/'Total market'!Z29+V29/'Total non-market'!Z29)</f>
        <v>1.0227829017764454</v>
      </c>
      <c r="AA29" s="116">
        <f t="shared" si="5"/>
        <v>1.022886843974572</v>
      </c>
    </row>
    <row r="30" spans="2:27" x14ac:dyDescent="0.2">
      <c r="B30" s="123">
        <v>2003</v>
      </c>
      <c r="C30" s="136">
        <f>(Manufacturing!BO30+'Services market producers'!BO30)/(Manufacturing!$BO30+'Services market producers'!$BO30+'Public administration'!$BO30+'Services non-market producers'!$BO30)</f>
        <v>0.50123077269190774</v>
      </c>
      <c r="D30" s="136">
        <f>('Services non-market producers'!BO30+'Public administration'!BO30)/(Manufacturing!$BO30+'Services market producers'!$BO30+'Public administration'!$BO30+'Services non-market producers'!$BO30)</f>
        <v>0.49876922730809226</v>
      </c>
      <c r="E30" s="136">
        <f t="shared" si="0"/>
        <v>1</v>
      </c>
      <c r="F30" s="143"/>
      <c r="G30" s="144">
        <f>C29*'Total market'!G30+D29*'Total non-market'!G30</f>
        <v>1.0057022381755099</v>
      </c>
      <c r="H30" s="144">
        <f>1/(C30/'Total market'!H30+D30/'Total non-market'!H30)</f>
        <v>0.98823813790151538</v>
      </c>
      <c r="I30" s="144">
        <f t="shared" si="3"/>
        <v>0.99693194709466115</v>
      </c>
      <c r="K30" s="78">
        <v>2003</v>
      </c>
      <c r="L30" s="86">
        <f>(Manufacturing!CC30+'Services market producers'!CC30)/(Manufacturing!$CC30+'Services market producers'!$CC30+'Public administration'!$CC30+'Services non-market producers'!$CC30)</f>
        <v>0.54816391661436503</v>
      </c>
      <c r="M30" s="86">
        <f>('Services non-market producers'!CC30+'Public administration'!CC30)/(Manufacturing!$CC30+'Services market producers'!$CC30+'Public administration'!$CC30+'Services non-market producers'!$CC30)</f>
        <v>0.45183608338563486</v>
      </c>
      <c r="N30" s="86">
        <f t="shared" si="1"/>
        <v>0.99999999999999989</v>
      </c>
      <c r="O30" s="89"/>
      <c r="P30" s="90">
        <f>L29*'Total market'!P30+M29*'Total non-market'!P30</f>
        <v>1.0056576164892557</v>
      </c>
      <c r="Q30" s="90">
        <f>1/(L30/'Total market'!Q30+M30/'Total non-market'!Q30)</f>
        <v>1.0054914706218705</v>
      </c>
      <c r="R30" s="90">
        <f t="shared" si="4"/>
        <v>1.0055745401241356</v>
      </c>
      <c r="T30" s="103">
        <v>2003</v>
      </c>
      <c r="U30" s="114">
        <f>(Manufacturing!CQ30+'Services market producers'!CQ30)/(Manufacturing!$CQ30+'Services market producers'!$CQ30+'Public administration'!$CQ30+'Services non-market producers'!$CQ30)</f>
        <v>0.64653983278193217</v>
      </c>
      <c r="V30" s="114">
        <f>('Services non-market producers'!CQ30+'Public administration'!CQ30)/(Manufacturing!$CQ30+'Services market producers'!$CQ30+'Public administration'!$CQ30+'Services non-market producers'!$CQ30)</f>
        <v>0.35346016721806778</v>
      </c>
      <c r="W30" s="114">
        <f t="shared" si="2"/>
        <v>1</v>
      </c>
      <c r="X30" s="115"/>
      <c r="Y30" s="116">
        <f>U29*'Total market'!Y30+V29*'Total non-market'!Y30</f>
        <v>1.0063267875092838</v>
      </c>
      <c r="Z30" s="116">
        <f>1/(U30/'Total market'!Z30+V30/'Total non-market'!Z30)</f>
        <v>1.0074588964315818</v>
      </c>
      <c r="AA30" s="116">
        <f t="shared" si="5"/>
        <v>1.0068926828583282</v>
      </c>
    </row>
    <row r="31" spans="2:27" x14ac:dyDescent="0.2">
      <c r="B31" s="123">
        <v>2004</v>
      </c>
      <c r="C31" s="136">
        <f>(Manufacturing!BO31+'Services market producers'!BO31)/(Manufacturing!$BO31+'Services market producers'!$BO31+'Public administration'!$BO31+'Services non-market producers'!$BO31)</f>
        <v>0.5010743076237415</v>
      </c>
      <c r="D31" s="136">
        <f>('Services non-market producers'!BO31+'Public administration'!BO31)/(Manufacturing!$BO31+'Services market producers'!$BO31+'Public administration'!$BO31+'Services non-market producers'!$BO31)</f>
        <v>0.49892569237625845</v>
      </c>
      <c r="E31" s="136">
        <f t="shared" si="0"/>
        <v>1</v>
      </c>
      <c r="F31" s="143"/>
      <c r="G31" s="144">
        <f>C30*'Total market'!G31+D30*'Total non-market'!G31</f>
        <v>1.0187793697923091</v>
      </c>
      <c r="H31" s="144">
        <f>1/(C31/'Total market'!H31+D31/'Total non-market'!H31)</f>
        <v>0.99724457578500991</v>
      </c>
      <c r="I31" s="144">
        <f t="shared" si="3"/>
        <v>1.0079544634789068</v>
      </c>
      <c r="K31" s="78">
        <v>2004</v>
      </c>
      <c r="L31" s="86">
        <f>(Manufacturing!CC31+'Services market producers'!CC31)/(Manufacturing!$CC31+'Services market producers'!$CC31+'Public administration'!$CC31+'Services non-market producers'!$CC31)</f>
        <v>0.53419212680739525</v>
      </c>
      <c r="M31" s="86">
        <f>('Services non-market producers'!CC31+'Public administration'!CC31)/(Manufacturing!$CC31+'Services market producers'!$CC31+'Public administration'!$CC31+'Services non-market producers'!$CC31)</f>
        <v>0.4658078731926048</v>
      </c>
      <c r="N31" s="86">
        <f t="shared" si="1"/>
        <v>1</v>
      </c>
      <c r="O31" s="89"/>
      <c r="P31" s="90">
        <f>L30*'Total market'!P31+M30*'Total non-market'!P31</f>
        <v>1.0172647999704743</v>
      </c>
      <c r="Q31" s="90">
        <f>1/(L31/'Total market'!Q31+M31/'Total non-market'!Q31)</f>
        <v>1.0159760254056878</v>
      </c>
      <c r="R31" s="90">
        <f t="shared" si="4"/>
        <v>1.0166202084648497</v>
      </c>
      <c r="T31" s="103">
        <v>2004</v>
      </c>
      <c r="U31" s="114">
        <f>(Manufacturing!CQ31+'Services market producers'!CQ31)/(Manufacturing!$CQ31+'Services market producers'!$CQ31+'Public administration'!$CQ31+'Services non-market producers'!$CQ31)</f>
        <v>0.61560534814191104</v>
      </c>
      <c r="V31" s="114">
        <f>('Services non-market producers'!CQ31+'Public administration'!CQ31)/(Manufacturing!$CQ31+'Services market producers'!$CQ31+'Public administration'!$CQ31+'Services non-market producers'!$CQ31)</f>
        <v>0.38439465185808896</v>
      </c>
      <c r="W31" s="114">
        <f t="shared" si="2"/>
        <v>1</v>
      </c>
      <c r="X31" s="115"/>
      <c r="Y31" s="116">
        <f>U30*'Total market'!Y31+V30*'Total non-market'!Y31</f>
        <v>1.026350620789888</v>
      </c>
      <c r="Z31" s="116">
        <f>1/(U31/'Total market'!Z31+V31/'Total non-market'!Z31)</f>
        <v>1.027357997080238</v>
      </c>
      <c r="AA31" s="116">
        <f t="shared" si="5"/>
        <v>1.0268541854015878</v>
      </c>
    </row>
    <row r="32" spans="2:27" x14ac:dyDescent="0.2">
      <c r="B32" s="123">
        <v>2005</v>
      </c>
      <c r="C32" s="136">
        <f>(Manufacturing!BO32+'Services market producers'!BO32)/(Manufacturing!$BO32+'Services market producers'!$BO32+'Public administration'!$BO32+'Services non-market producers'!$BO32)</f>
        <v>0.45586480406218061</v>
      </c>
      <c r="D32" s="136">
        <f>('Services non-market producers'!BO32+'Public administration'!BO32)/(Manufacturing!$BO32+'Services market producers'!$BO32+'Public administration'!$BO32+'Services non-market producers'!$BO32)</f>
        <v>0.54413519593781945</v>
      </c>
      <c r="E32" s="136">
        <f t="shared" si="0"/>
        <v>1</v>
      </c>
      <c r="F32" s="143"/>
      <c r="G32" s="144">
        <f>C31*'Total market'!G32+D31*'Total non-market'!G32</f>
        <v>1.0276874457130134</v>
      </c>
      <c r="H32" s="144">
        <f>1/(C32/'Total market'!H32+D32/'Total non-market'!H32)</f>
        <v>1.0148673238898511</v>
      </c>
      <c r="I32" s="144">
        <f t="shared" si="3"/>
        <v>1.021257268187582</v>
      </c>
      <c r="K32" s="78">
        <v>2005</v>
      </c>
      <c r="L32" s="86">
        <f>(Manufacturing!CC32+'Services market producers'!CC32)/(Manufacturing!$CC32+'Services market producers'!$CC32+'Public administration'!$CC32+'Services non-market producers'!$CC32)</f>
        <v>0.52390244606830327</v>
      </c>
      <c r="M32" s="86">
        <f>('Services non-market producers'!CC32+'Public administration'!CC32)/(Manufacturing!$CC32+'Services market producers'!$CC32+'Public administration'!$CC32+'Services non-market producers'!$CC32)</f>
        <v>0.47609755393169673</v>
      </c>
      <c r="N32" s="86">
        <f t="shared" si="1"/>
        <v>1</v>
      </c>
      <c r="O32" s="89"/>
      <c r="P32" s="90">
        <f>L31*'Total market'!P32+M31*'Total non-market'!P32</f>
        <v>1.0247189276266386</v>
      </c>
      <c r="Q32" s="90">
        <f>1/(L32/'Total market'!Q32+M32/'Total non-market'!Q32)</f>
        <v>1.0233089052976008</v>
      </c>
      <c r="R32" s="90">
        <f t="shared" si="4"/>
        <v>1.0240136737697143</v>
      </c>
      <c r="T32" s="103">
        <v>2005</v>
      </c>
      <c r="U32" s="114">
        <f>(Manufacturing!CQ32+'Services market producers'!CQ32)/(Manufacturing!$CQ32+'Services market producers'!$CQ32+'Public administration'!$CQ32+'Services non-market producers'!$CQ32)</f>
        <v>0.68079158801176198</v>
      </c>
      <c r="V32" s="114">
        <f>('Services non-market producers'!CQ32+'Public administration'!CQ32)/(Manufacturing!$CQ32+'Services market producers'!$CQ32+'Public administration'!$CQ32+'Services non-market producers'!$CQ32)</f>
        <v>0.31920841198823802</v>
      </c>
      <c r="W32" s="114">
        <f t="shared" si="2"/>
        <v>1</v>
      </c>
      <c r="X32" s="115"/>
      <c r="Y32" s="116">
        <f>U31*'Total market'!Y32+V31*'Total non-market'!Y32</f>
        <v>1.0372794939816343</v>
      </c>
      <c r="Z32" s="116">
        <f>1/(U32/'Total market'!Z32+V32/'Total non-market'!Z32)</f>
        <v>1.0339820140395177</v>
      </c>
      <c r="AA32" s="116">
        <f t="shared" si="5"/>
        <v>1.0356294416001421</v>
      </c>
    </row>
    <row r="33" spans="2:27" x14ac:dyDescent="0.2">
      <c r="B33" s="121"/>
      <c r="C33" s="123"/>
      <c r="D33" s="123"/>
      <c r="E33" s="123"/>
      <c r="F33" s="123"/>
      <c r="G33" s="123"/>
      <c r="H33" s="123"/>
      <c r="I33" s="123"/>
      <c r="K33" s="77"/>
      <c r="L33" s="78"/>
      <c r="M33" s="78"/>
      <c r="N33" s="78"/>
      <c r="O33" s="78"/>
      <c r="P33" s="78"/>
      <c r="Q33" s="78"/>
      <c r="R33" s="78"/>
      <c r="T33" s="108"/>
      <c r="U33" s="103"/>
      <c r="V33" s="103"/>
      <c r="W33" s="103"/>
      <c r="X33" s="103"/>
      <c r="Y33" s="103"/>
      <c r="Z33" s="103"/>
      <c r="AA33" s="103"/>
    </row>
    <row r="34" spans="2:27" x14ac:dyDescent="0.2">
      <c r="B34" s="139"/>
      <c r="C34" s="141"/>
      <c r="D34" s="141"/>
      <c r="E34" s="141"/>
      <c r="F34" s="144" t="s">
        <v>53</v>
      </c>
      <c r="G34" s="141">
        <f>PRODUCT(G15:G32)^(1/18)-1</f>
        <v>5.2558983624740874E-2</v>
      </c>
      <c r="H34" s="141">
        <f>PRODUCT(H15:H32)^(1/18)-1</f>
        <v>4.8978349836071189E-2</v>
      </c>
      <c r="I34" s="141">
        <f>PRODUCT(I15:I32)^(1/18)-1</f>
        <v>5.0767141543649918E-2</v>
      </c>
      <c r="K34" s="91"/>
      <c r="L34" s="92"/>
      <c r="M34" s="92"/>
      <c r="N34" s="92"/>
      <c r="O34" s="90" t="s">
        <v>53</v>
      </c>
      <c r="P34" s="92">
        <f>PRODUCT(P15:P32)^(1/18)-1</f>
        <v>4.9772726367516507E-2</v>
      </c>
      <c r="Q34" s="92">
        <f>PRODUCT(Q15:Q32)^(1/18)-1</f>
        <v>4.9053185730024707E-2</v>
      </c>
      <c r="R34" s="92">
        <f>PRODUCT(R15:R32)^(1/18)-1</f>
        <v>4.9412894378726646E-2</v>
      </c>
      <c r="T34" s="117"/>
      <c r="U34" s="118"/>
      <c r="V34" s="118"/>
      <c r="W34" s="118"/>
      <c r="X34" s="116" t="s">
        <v>53</v>
      </c>
      <c r="Y34" s="118">
        <f>PRODUCT(Y15:Y32)^(1/18)-1</f>
        <v>5.2206998147193318E-2</v>
      </c>
      <c r="Z34" s="118">
        <f>PRODUCT(Z15:Z32)^(1/18)-1</f>
        <v>5.2150007857801661E-2</v>
      </c>
      <c r="AA34" s="118">
        <f>PRODUCT(AA15:AA32)^(1/18)-1</f>
        <v>5.217850261664414E-2</v>
      </c>
    </row>
    <row r="35" spans="2:27" x14ac:dyDescent="0.2">
      <c r="B35" s="121"/>
      <c r="C35" s="123"/>
      <c r="D35" s="123"/>
      <c r="E35" s="123"/>
      <c r="F35" s="123"/>
      <c r="G35" s="123"/>
      <c r="H35" s="123"/>
      <c r="I35" s="123"/>
      <c r="K35" s="77"/>
      <c r="L35" s="78"/>
      <c r="M35" s="78"/>
      <c r="N35" s="78"/>
      <c r="O35" s="78"/>
      <c r="P35" s="78"/>
      <c r="Q35" s="78"/>
      <c r="R35" s="78"/>
      <c r="T35" s="108"/>
      <c r="U35" s="103"/>
      <c r="V35" s="103"/>
      <c r="W35" s="103"/>
      <c r="X35" s="103"/>
      <c r="Y35" s="103"/>
      <c r="Z35" s="103"/>
      <c r="AA35" s="103"/>
    </row>
    <row r="36" spans="2:27" s="39" customFormat="1" x14ac:dyDescent="0.2">
      <c r="B36" s="43"/>
      <c r="C36" s="44"/>
      <c r="D36" s="44"/>
      <c r="E36" s="44"/>
      <c r="F36" s="44"/>
      <c r="G36" s="44"/>
      <c r="H36" s="44"/>
      <c r="I36" s="44"/>
      <c r="K36" s="43"/>
      <c r="L36" s="44"/>
      <c r="M36" s="44"/>
      <c r="N36" s="44"/>
      <c r="O36" s="44"/>
      <c r="P36" s="44"/>
      <c r="Q36" s="44"/>
      <c r="R36" s="44"/>
      <c r="T36" s="43"/>
      <c r="U36" s="44"/>
      <c r="V36" s="44"/>
      <c r="W36" s="44"/>
      <c r="X36" s="44"/>
      <c r="Y36" s="44"/>
      <c r="Z36" s="44"/>
      <c r="AA36" s="44"/>
    </row>
    <row r="37" spans="2:27" x14ac:dyDescent="0.2">
      <c r="B37" s="121"/>
      <c r="C37" s="123"/>
      <c r="D37" s="123"/>
      <c r="E37" s="123"/>
      <c r="F37" s="123"/>
      <c r="G37" s="158" t="s">
        <v>50</v>
      </c>
      <c r="H37" s="158"/>
      <c r="I37" s="158"/>
      <c r="K37" s="77"/>
      <c r="L37" s="78"/>
      <c r="M37" s="78"/>
      <c r="N37" s="78"/>
      <c r="O37" s="78"/>
      <c r="P37" s="151" t="s">
        <v>50</v>
      </c>
      <c r="Q37" s="151"/>
      <c r="R37" s="151"/>
      <c r="T37" s="108"/>
      <c r="U37" s="103"/>
      <c r="V37" s="103"/>
      <c r="W37" s="103"/>
      <c r="X37" s="103"/>
      <c r="Y37" s="173" t="s">
        <v>50</v>
      </c>
      <c r="Z37" s="173"/>
      <c r="AA37" s="173"/>
    </row>
    <row r="38" spans="2:27" ht="70.5" customHeight="1" x14ac:dyDescent="0.2">
      <c r="B38" s="123"/>
      <c r="C38" s="123"/>
      <c r="D38" s="123"/>
      <c r="E38" s="123"/>
      <c r="F38" s="123"/>
      <c r="G38" s="126" t="s">
        <v>70</v>
      </c>
      <c r="H38" s="126" t="s">
        <v>71</v>
      </c>
      <c r="I38" s="126" t="s">
        <v>72</v>
      </c>
      <c r="K38" s="78"/>
      <c r="L38" s="78"/>
      <c r="M38" s="78"/>
      <c r="N38" s="78"/>
      <c r="O38" s="78"/>
      <c r="P38" s="80" t="s">
        <v>70</v>
      </c>
      <c r="Q38" s="80" t="s">
        <v>71</v>
      </c>
      <c r="R38" s="80" t="s">
        <v>72</v>
      </c>
      <c r="T38" s="103"/>
      <c r="U38" s="103"/>
      <c r="V38" s="103"/>
      <c r="W38" s="103"/>
      <c r="X38" s="103"/>
      <c r="Y38" s="107" t="s">
        <v>70</v>
      </c>
      <c r="Z38" s="107" t="s">
        <v>71</v>
      </c>
      <c r="AA38" s="107" t="s">
        <v>72</v>
      </c>
    </row>
    <row r="39" spans="2:27" x14ac:dyDescent="0.2">
      <c r="B39" s="123">
        <v>1987</v>
      </c>
      <c r="C39" s="123"/>
      <c r="D39" s="123"/>
      <c r="E39" s="123"/>
      <c r="F39" s="123"/>
      <c r="G39" s="135">
        <v>100</v>
      </c>
      <c r="H39" s="135">
        <v>100</v>
      </c>
      <c r="I39" s="135">
        <v>100</v>
      </c>
      <c r="K39" s="78">
        <v>1987</v>
      </c>
      <c r="L39" s="78"/>
      <c r="M39" s="78"/>
      <c r="N39" s="78"/>
      <c r="O39" s="78"/>
      <c r="P39" s="88">
        <v>100</v>
      </c>
      <c r="Q39" s="88">
        <v>100</v>
      </c>
      <c r="R39" s="88">
        <v>100</v>
      </c>
      <c r="T39" s="103">
        <v>1987</v>
      </c>
      <c r="U39" s="103"/>
      <c r="V39" s="103"/>
      <c r="W39" s="103"/>
      <c r="X39" s="103"/>
      <c r="Y39" s="119">
        <v>100</v>
      </c>
      <c r="Z39" s="119">
        <v>100</v>
      </c>
      <c r="AA39" s="119">
        <v>100</v>
      </c>
    </row>
    <row r="40" spans="2:27" x14ac:dyDescent="0.2">
      <c r="B40" s="123">
        <v>1988</v>
      </c>
      <c r="C40" s="123"/>
      <c r="D40" s="123"/>
      <c r="E40" s="123"/>
      <c r="F40" s="123"/>
      <c r="G40" s="135">
        <f t="shared" ref="G40:G57" si="6">G39*G15</f>
        <v>105.79344089525561</v>
      </c>
      <c r="H40" s="135">
        <f t="shared" ref="H40:H57" si="7">H39*H15</f>
        <v>105.93226681411116</v>
      </c>
      <c r="I40" s="135">
        <f t="shared" ref="I40:I57" si="8">I39*I15</f>
        <v>105.86283109807293</v>
      </c>
      <c r="K40" s="78">
        <v>1988</v>
      </c>
      <c r="L40" s="78"/>
      <c r="M40" s="78"/>
      <c r="N40" s="78"/>
      <c r="O40" s="78"/>
      <c r="P40" s="88">
        <f t="shared" ref="P40:P57" si="9">P39*P15</f>
        <v>105.60635131476307</v>
      </c>
      <c r="Q40" s="88">
        <f t="shared" ref="Q40:Q57" si="10">Q39*Q15</f>
        <v>105.15826474858041</v>
      </c>
      <c r="R40" s="88">
        <f t="shared" ref="R40:R57" si="11">R39*R15</f>
        <v>105.38206987286523</v>
      </c>
      <c r="T40" s="103">
        <v>1988</v>
      </c>
      <c r="U40" s="103"/>
      <c r="V40" s="103"/>
      <c r="W40" s="103"/>
      <c r="X40" s="103"/>
      <c r="Y40" s="119">
        <f t="shared" ref="Y40:Y57" si="12">Y39*Y15</f>
        <v>104.99437201995039</v>
      </c>
      <c r="Z40" s="119">
        <f t="shared" ref="Z40:Z57" si="13">Z39*Z15</f>
        <v>105.01663806221053</v>
      </c>
      <c r="AA40" s="119">
        <f t="shared" ref="AA40:AA57" si="14">AA39*AA15</f>
        <v>105.00550445090111</v>
      </c>
    </row>
    <row r="41" spans="2:27" x14ac:dyDescent="0.2">
      <c r="B41" s="123">
        <v>1989</v>
      </c>
      <c r="C41" s="123"/>
      <c r="D41" s="123"/>
      <c r="E41" s="123"/>
      <c r="F41" s="123"/>
      <c r="G41" s="135">
        <f t="shared" si="6"/>
        <v>115.09718538541813</v>
      </c>
      <c r="H41" s="135">
        <f t="shared" si="7"/>
        <v>113.15076884128229</v>
      </c>
      <c r="I41" s="135">
        <f t="shared" si="8"/>
        <v>114.11982745267215</v>
      </c>
      <c r="K41" s="78">
        <v>1989</v>
      </c>
      <c r="L41" s="78"/>
      <c r="M41" s="78"/>
      <c r="N41" s="78"/>
      <c r="O41" s="78"/>
      <c r="P41" s="88">
        <f t="shared" si="9"/>
        <v>114.52797945897737</v>
      </c>
      <c r="Q41" s="88">
        <f t="shared" si="10"/>
        <v>113.98085303213904</v>
      </c>
      <c r="R41" s="88">
        <f t="shared" si="11"/>
        <v>114.25408874426132</v>
      </c>
      <c r="T41" s="103">
        <v>1989</v>
      </c>
      <c r="U41" s="103"/>
      <c r="V41" s="103"/>
      <c r="W41" s="103"/>
      <c r="X41" s="103"/>
      <c r="Y41" s="119">
        <f t="shared" si="12"/>
        <v>113.47183406306569</v>
      </c>
      <c r="Z41" s="119">
        <f t="shared" si="13"/>
        <v>113.52768087533539</v>
      </c>
      <c r="AA41" s="119">
        <f t="shared" si="14"/>
        <v>113.49975403431822</v>
      </c>
    </row>
    <row r="42" spans="2:27" x14ac:dyDescent="0.2">
      <c r="B42" s="123">
        <v>1990</v>
      </c>
      <c r="C42" s="123"/>
      <c r="D42" s="123"/>
      <c r="E42" s="123"/>
      <c r="F42" s="123"/>
      <c r="G42" s="135">
        <f t="shared" si="6"/>
        <v>126.35608147248023</v>
      </c>
      <c r="H42" s="135">
        <f t="shared" si="7"/>
        <v>120.7630593292504</v>
      </c>
      <c r="I42" s="135">
        <f t="shared" si="8"/>
        <v>123.52791977311337</v>
      </c>
      <c r="K42" s="78">
        <v>1990</v>
      </c>
      <c r="L42" s="78"/>
      <c r="M42" s="78"/>
      <c r="N42" s="78"/>
      <c r="O42" s="78"/>
      <c r="P42" s="88">
        <f t="shared" si="9"/>
        <v>125.36510131582502</v>
      </c>
      <c r="Q42" s="88">
        <f t="shared" si="10"/>
        <v>124.75992396865161</v>
      </c>
      <c r="R42" s="88">
        <f t="shared" si="11"/>
        <v>125.06214658514637</v>
      </c>
      <c r="T42" s="103">
        <v>1990</v>
      </c>
      <c r="U42" s="103"/>
      <c r="V42" s="103"/>
      <c r="W42" s="103"/>
      <c r="X42" s="103"/>
      <c r="Y42" s="119">
        <f t="shared" si="12"/>
        <v>123.46420586709603</v>
      </c>
      <c r="Z42" s="119">
        <f t="shared" si="13"/>
        <v>123.48570833322346</v>
      </c>
      <c r="AA42" s="119">
        <f t="shared" si="14"/>
        <v>123.47495663209313</v>
      </c>
    </row>
    <row r="43" spans="2:27" x14ac:dyDescent="0.2">
      <c r="B43" s="123">
        <v>1991</v>
      </c>
      <c r="C43" s="123"/>
      <c r="D43" s="123"/>
      <c r="E43" s="123"/>
      <c r="F43" s="123"/>
      <c r="G43" s="135">
        <f t="shared" si="6"/>
        <v>136.81037189336791</v>
      </c>
      <c r="H43" s="135">
        <f t="shared" si="7"/>
        <v>126.43991844863494</v>
      </c>
      <c r="I43" s="135">
        <f t="shared" si="8"/>
        <v>131.5229723855299</v>
      </c>
      <c r="K43" s="78">
        <v>1991</v>
      </c>
      <c r="L43" s="78"/>
      <c r="M43" s="78"/>
      <c r="N43" s="78"/>
      <c r="O43" s="78"/>
      <c r="P43" s="88">
        <f t="shared" si="9"/>
        <v>135.35198775239172</v>
      </c>
      <c r="Q43" s="88">
        <f t="shared" si="10"/>
        <v>134.67573171711689</v>
      </c>
      <c r="R43" s="88">
        <f t="shared" si="11"/>
        <v>135.01343633105409</v>
      </c>
      <c r="T43" s="103">
        <v>1991</v>
      </c>
      <c r="U43" s="103"/>
      <c r="V43" s="103"/>
      <c r="W43" s="103"/>
      <c r="X43" s="103"/>
      <c r="Y43" s="119">
        <f t="shared" si="12"/>
        <v>132.55107159793116</v>
      </c>
      <c r="Z43" s="119">
        <f t="shared" si="13"/>
        <v>132.56736051325115</v>
      </c>
      <c r="AA43" s="119">
        <f t="shared" si="14"/>
        <v>132.55921580539282</v>
      </c>
    </row>
    <row r="44" spans="2:27" x14ac:dyDescent="0.2">
      <c r="B44" s="123">
        <v>1992</v>
      </c>
      <c r="C44" s="123"/>
      <c r="D44" s="123"/>
      <c r="E44" s="123"/>
      <c r="F44" s="123"/>
      <c r="G44" s="135">
        <f t="shared" si="6"/>
        <v>143.83167867208374</v>
      </c>
      <c r="H44" s="135">
        <f t="shared" si="7"/>
        <v>131.58026527169781</v>
      </c>
      <c r="I44" s="135">
        <f t="shared" si="8"/>
        <v>137.56965666216652</v>
      </c>
      <c r="K44" s="78">
        <v>1992</v>
      </c>
      <c r="L44" s="78"/>
      <c r="M44" s="78"/>
      <c r="N44" s="78"/>
      <c r="O44" s="78"/>
      <c r="P44" s="88">
        <f t="shared" si="9"/>
        <v>142.10307596100625</v>
      </c>
      <c r="Q44" s="88">
        <f t="shared" si="10"/>
        <v>141.30667231275629</v>
      </c>
      <c r="R44" s="88">
        <f t="shared" si="11"/>
        <v>141.70431464657887</v>
      </c>
      <c r="T44" s="103">
        <v>1992</v>
      </c>
      <c r="U44" s="103"/>
      <c r="V44" s="103"/>
      <c r="W44" s="103"/>
      <c r="X44" s="103"/>
      <c r="Y44" s="119">
        <f t="shared" si="12"/>
        <v>138.62642417079337</v>
      </c>
      <c r="Z44" s="119">
        <f t="shared" si="13"/>
        <v>138.65007435250297</v>
      </c>
      <c r="AA44" s="119">
        <f t="shared" si="14"/>
        <v>138.63824875734014</v>
      </c>
    </row>
    <row r="45" spans="2:27" x14ac:dyDescent="0.2">
      <c r="B45" s="123">
        <v>1993</v>
      </c>
      <c r="C45" s="123"/>
      <c r="D45" s="123"/>
      <c r="E45" s="123"/>
      <c r="F45" s="123"/>
      <c r="G45" s="135">
        <f t="shared" si="6"/>
        <v>151.06218541203717</v>
      </c>
      <c r="H45" s="135">
        <f t="shared" si="7"/>
        <v>137.71529215487797</v>
      </c>
      <c r="I45" s="135">
        <f t="shared" si="8"/>
        <v>144.23443762698645</v>
      </c>
      <c r="K45" s="78">
        <v>1993</v>
      </c>
      <c r="L45" s="78"/>
      <c r="M45" s="78"/>
      <c r="N45" s="78"/>
      <c r="O45" s="78"/>
      <c r="P45" s="88">
        <f t="shared" si="9"/>
        <v>148.82318607555067</v>
      </c>
      <c r="Q45" s="88">
        <f t="shared" si="10"/>
        <v>147.88408291863425</v>
      </c>
      <c r="R45" s="88">
        <f t="shared" si="11"/>
        <v>148.35289141035327</v>
      </c>
      <c r="T45" s="103">
        <v>1993</v>
      </c>
      <c r="U45" s="103"/>
      <c r="V45" s="103"/>
      <c r="W45" s="103"/>
      <c r="X45" s="103"/>
      <c r="Y45" s="119">
        <f t="shared" si="12"/>
        <v>145.07479506890996</v>
      </c>
      <c r="Z45" s="119">
        <f t="shared" si="13"/>
        <v>145.08825674505047</v>
      </c>
      <c r="AA45" s="119">
        <f t="shared" si="14"/>
        <v>145.08152575084671</v>
      </c>
    </row>
    <row r="46" spans="2:27" x14ac:dyDescent="0.2">
      <c r="B46" s="123">
        <v>1994</v>
      </c>
      <c r="C46" s="123"/>
      <c r="D46" s="123"/>
      <c r="E46" s="123"/>
      <c r="F46" s="123"/>
      <c r="G46" s="135">
        <f t="shared" si="6"/>
        <v>159.31201678753038</v>
      </c>
      <c r="H46" s="135">
        <f t="shared" si="7"/>
        <v>147.22054988004942</v>
      </c>
      <c r="I46" s="135">
        <f t="shared" si="8"/>
        <v>153.14699707783984</v>
      </c>
      <c r="K46" s="78">
        <v>1994</v>
      </c>
      <c r="L46" s="78"/>
      <c r="M46" s="78"/>
      <c r="N46" s="78"/>
      <c r="O46" s="78"/>
      <c r="P46" s="88">
        <f t="shared" si="9"/>
        <v>156.70664619738494</v>
      </c>
      <c r="Q46" s="88">
        <f t="shared" si="10"/>
        <v>155.55940087724383</v>
      </c>
      <c r="R46" s="88">
        <f t="shared" si="11"/>
        <v>156.1319698074274</v>
      </c>
      <c r="T46" s="103">
        <v>1994</v>
      </c>
      <c r="U46" s="103"/>
      <c r="V46" s="103"/>
      <c r="W46" s="103"/>
      <c r="X46" s="103"/>
      <c r="Y46" s="119">
        <f t="shared" si="12"/>
        <v>152.68789144939484</v>
      </c>
      <c r="Z46" s="119">
        <f t="shared" si="13"/>
        <v>152.72526027293728</v>
      </c>
      <c r="AA46" s="119">
        <f t="shared" si="14"/>
        <v>152.70657471810057</v>
      </c>
    </row>
    <row r="47" spans="2:27" x14ac:dyDescent="0.2">
      <c r="B47" s="123">
        <v>1995</v>
      </c>
      <c r="C47" s="123"/>
      <c r="D47" s="123"/>
      <c r="E47" s="123"/>
      <c r="F47" s="123"/>
      <c r="G47" s="135">
        <f t="shared" si="6"/>
        <v>166.87584492721277</v>
      </c>
      <c r="H47" s="135">
        <f t="shared" si="7"/>
        <v>157.7050004339159</v>
      </c>
      <c r="I47" s="135">
        <f t="shared" si="8"/>
        <v>162.22563051705538</v>
      </c>
      <c r="K47" s="78">
        <v>1995</v>
      </c>
      <c r="L47" s="78"/>
      <c r="M47" s="78"/>
      <c r="N47" s="78"/>
      <c r="O47" s="78"/>
      <c r="P47" s="88">
        <f t="shared" si="9"/>
        <v>163.63888035712921</v>
      </c>
      <c r="Q47" s="88">
        <f t="shared" si="10"/>
        <v>162.40019183177358</v>
      </c>
      <c r="R47" s="88">
        <f t="shared" si="11"/>
        <v>163.01835958300657</v>
      </c>
      <c r="T47" s="103">
        <v>1995</v>
      </c>
      <c r="U47" s="103"/>
      <c r="V47" s="103"/>
      <c r="W47" s="103"/>
      <c r="X47" s="103"/>
      <c r="Y47" s="119">
        <f t="shared" si="12"/>
        <v>160.36312292174688</v>
      </c>
      <c r="Z47" s="119">
        <f t="shared" si="13"/>
        <v>160.34758274827814</v>
      </c>
      <c r="AA47" s="119">
        <f t="shared" si="14"/>
        <v>160.35535264676113</v>
      </c>
    </row>
    <row r="48" spans="2:27" x14ac:dyDescent="0.2">
      <c r="B48" s="123">
        <v>1996</v>
      </c>
      <c r="C48" s="123"/>
      <c r="D48" s="123"/>
      <c r="E48" s="123"/>
      <c r="F48" s="123"/>
      <c r="G48" s="135">
        <f t="shared" si="6"/>
        <v>176.19290938667706</v>
      </c>
      <c r="H48" s="135">
        <f t="shared" si="7"/>
        <v>170.10319975401251</v>
      </c>
      <c r="I48" s="135">
        <f t="shared" si="8"/>
        <v>173.12128020738109</v>
      </c>
      <c r="K48" s="78">
        <v>1996</v>
      </c>
      <c r="L48" s="78"/>
      <c r="M48" s="78"/>
      <c r="N48" s="78"/>
      <c r="O48" s="78"/>
      <c r="P48" s="88">
        <f t="shared" si="9"/>
        <v>172.36048881057846</v>
      </c>
      <c r="Q48" s="88">
        <f t="shared" si="10"/>
        <v>170.98933931892716</v>
      </c>
      <c r="R48" s="88">
        <f t="shared" si="11"/>
        <v>171.67354515593877</v>
      </c>
      <c r="T48" s="103">
        <v>1996</v>
      </c>
      <c r="U48" s="103"/>
      <c r="V48" s="103"/>
      <c r="W48" s="103"/>
      <c r="X48" s="103"/>
      <c r="Y48" s="119">
        <f t="shared" si="12"/>
        <v>169.50974043924302</v>
      </c>
      <c r="Z48" s="119">
        <f t="shared" si="13"/>
        <v>169.52220089407521</v>
      </c>
      <c r="AA48" s="119">
        <f t="shared" si="14"/>
        <v>169.51597055216925</v>
      </c>
    </row>
    <row r="49" spans="2:27" x14ac:dyDescent="0.2">
      <c r="B49" s="123">
        <v>1997</v>
      </c>
      <c r="C49" s="123"/>
      <c r="D49" s="123"/>
      <c r="E49" s="123"/>
      <c r="F49" s="123"/>
      <c r="G49" s="135">
        <f t="shared" si="6"/>
        <v>187.35851249821511</v>
      </c>
      <c r="H49" s="135">
        <f t="shared" si="7"/>
        <v>183.07740046002692</v>
      </c>
      <c r="I49" s="135">
        <f t="shared" si="8"/>
        <v>185.20558690879361</v>
      </c>
      <c r="K49" s="78">
        <v>1997</v>
      </c>
      <c r="L49" s="78"/>
      <c r="M49" s="78"/>
      <c r="N49" s="78"/>
      <c r="O49" s="78"/>
      <c r="P49" s="88">
        <f t="shared" si="9"/>
        <v>182.35755864240764</v>
      </c>
      <c r="Q49" s="88">
        <f t="shared" si="10"/>
        <v>180.79904821962569</v>
      </c>
      <c r="R49" s="88">
        <f t="shared" si="11"/>
        <v>181.57663131086522</v>
      </c>
      <c r="T49" s="103">
        <v>1997</v>
      </c>
      <c r="U49" s="103"/>
      <c r="V49" s="103"/>
      <c r="W49" s="103"/>
      <c r="X49" s="103"/>
      <c r="Y49" s="119">
        <f t="shared" si="12"/>
        <v>180.74460142887918</v>
      </c>
      <c r="Z49" s="119">
        <f t="shared" si="13"/>
        <v>180.75458028778579</v>
      </c>
      <c r="AA49" s="119">
        <f t="shared" si="14"/>
        <v>180.74959078946816</v>
      </c>
    </row>
    <row r="50" spans="2:27" x14ac:dyDescent="0.2">
      <c r="B50" s="123">
        <v>1998</v>
      </c>
      <c r="C50" s="123"/>
      <c r="D50" s="123"/>
      <c r="E50" s="123"/>
      <c r="F50" s="123"/>
      <c r="G50" s="135">
        <f t="shared" si="6"/>
        <v>202.74783125109852</v>
      </c>
      <c r="H50" s="135">
        <f t="shared" si="7"/>
        <v>197.50465780163927</v>
      </c>
      <c r="I50" s="135">
        <f t="shared" si="8"/>
        <v>200.109072835973</v>
      </c>
      <c r="K50" s="78">
        <v>1998</v>
      </c>
      <c r="L50" s="78"/>
      <c r="M50" s="78"/>
      <c r="N50" s="78"/>
      <c r="O50" s="78"/>
      <c r="P50" s="88">
        <f t="shared" si="9"/>
        <v>196.51926750677643</v>
      </c>
      <c r="Q50" s="88">
        <f t="shared" si="10"/>
        <v>194.69264917896243</v>
      </c>
      <c r="R50" s="88">
        <f t="shared" si="11"/>
        <v>195.60382615277112</v>
      </c>
      <c r="T50" s="103">
        <v>1998</v>
      </c>
      <c r="U50" s="103"/>
      <c r="V50" s="103"/>
      <c r="W50" s="103"/>
      <c r="X50" s="103"/>
      <c r="Y50" s="119">
        <f t="shared" si="12"/>
        <v>195.7562731438567</v>
      </c>
      <c r="Z50" s="119">
        <f t="shared" si="13"/>
        <v>195.73726830630713</v>
      </c>
      <c r="AA50" s="119">
        <f t="shared" si="14"/>
        <v>195.7467704944371</v>
      </c>
    </row>
    <row r="51" spans="2:27" x14ac:dyDescent="0.2">
      <c r="B51" s="123">
        <v>1999</v>
      </c>
      <c r="C51" s="123"/>
      <c r="D51" s="123"/>
      <c r="E51" s="123"/>
      <c r="F51" s="123"/>
      <c r="G51" s="135">
        <f t="shared" si="6"/>
        <v>216.43236097018379</v>
      </c>
      <c r="H51" s="135">
        <f t="shared" si="7"/>
        <v>213.8194949967143</v>
      </c>
      <c r="I51" s="135">
        <f t="shared" si="8"/>
        <v>215.1219610444069</v>
      </c>
      <c r="K51" s="78">
        <v>1999</v>
      </c>
      <c r="L51" s="78"/>
      <c r="M51" s="78"/>
      <c r="N51" s="78"/>
      <c r="O51" s="78"/>
      <c r="P51" s="88">
        <f t="shared" si="9"/>
        <v>208.94308039840493</v>
      </c>
      <c r="Q51" s="88">
        <f t="shared" si="10"/>
        <v>206.88950317048906</v>
      </c>
      <c r="R51" s="88">
        <f t="shared" si="11"/>
        <v>207.91375638600147</v>
      </c>
      <c r="T51" s="103">
        <v>1999</v>
      </c>
      <c r="U51" s="103"/>
      <c r="V51" s="103"/>
      <c r="W51" s="103"/>
      <c r="X51" s="103"/>
      <c r="Y51" s="119">
        <f t="shared" si="12"/>
        <v>209.4571874949215</v>
      </c>
      <c r="Z51" s="119">
        <f t="shared" si="13"/>
        <v>209.51349026857361</v>
      </c>
      <c r="AA51" s="119">
        <f t="shared" si="14"/>
        <v>209.48533699020567</v>
      </c>
    </row>
    <row r="52" spans="2:27" x14ac:dyDescent="0.2">
      <c r="B52" s="123">
        <v>2000</v>
      </c>
      <c r="C52" s="123"/>
      <c r="D52" s="123"/>
      <c r="E52" s="123"/>
      <c r="F52" s="123"/>
      <c r="G52" s="135">
        <f t="shared" si="6"/>
        <v>223.59160279798127</v>
      </c>
      <c r="H52" s="135">
        <f t="shared" si="7"/>
        <v>227.26428600172815</v>
      </c>
      <c r="I52" s="135">
        <f t="shared" si="8"/>
        <v>225.42046483375296</v>
      </c>
      <c r="K52" s="78">
        <v>2000</v>
      </c>
      <c r="L52" s="78"/>
      <c r="M52" s="78"/>
      <c r="N52" s="78"/>
      <c r="O52" s="78"/>
      <c r="P52" s="88">
        <f t="shared" si="9"/>
        <v>215.35676500215899</v>
      </c>
      <c r="Q52" s="88">
        <f t="shared" si="10"/>
        <v>213.31280752957565</v>
      </c>
      <c r="R52" s="88">
        <f t="shared" si="11"/>
        <v>214.33234978205601</v>
      </c>
      <c r="T52" s="103">
        <v>2000</v>
      </c>
      <c r="U52" s="103"/>
      <c r="V52" s="103"/>
      <c r="W52" s="103"/>
      <c r="X52" s="103"/>
      <c r="Y52" s="119">
        <f t="shared" si="12"/>
        <v>217.54489402860827</v>
      </c>
      <c r="Z52" s="119">
        <f t="shared" si="13"/>
        <v>217.64140038070767</v>
      </c>
      <c r="AA52" s="119">
        <f t="shared" si="14"/>
        <v>217.5931418543768</v>
      </c>
    </row>
    <row r="53" spans="2:27" x14ac:dyDescent="0.2">
      <c r="B53" s="123">
        <v>2001</v>
      </c>
      <c r="C53" s="123"/>
      <c r="D53" s="123"/>
      <c r="E53" s="123"/>
      <c r="F53" s="123"/>
      <c r="G53" s="135">
        <f t="shared" si="6"/>
        <v>233.64246971347282</v>
      </c>
      <c r="H53" s="135">
        <f t="shared" si="7"/>
        <v>235.02083626817281</v>
      </c>
      <c r="I53" s="135">
        <f t="shared" si="8"/>
        <v>234.33063952420238</v>
      </c>
      <c r="K53" s="78">
        <v>2001</v>
      </c>
      <c r="L53" s="78"/>
      <c r="M53" s="78"/>
      <c r="N53" s="78"/>
      <c r="O53" s="78"/>
      <c r="P53" s="88">
        <f t="shared" si="9"/>
        <v>224.19175575068456</v>
      </c>
      <c r="Q53" s="88">
        <f t="shared" si="10"/>
        <v>222.12007700486876</v>
      </c>
      <c r="R53" s="88">
        <f t="shared" si="11"/>
        <v>223.15351229859411</v>
      </c>
      <c r="T53" s="103">
        <v>2001</v>
      </c>
      <c r="U53" s="103"/>
      <c r="V53" s="103"/>
      <c r="W53" s="103"/>
      <c r="X53" s="103"/>
      <c r="Y53" s="119">
        <f t="shared" si="12"/>
        <v>228.04420734402885</v>
      </c>
      <c r="Z53" s="119">
        <f t="shared" si="13"/>
        <v>228.11421227261457</v>
      </c>
      <c r="AA53" s="119">
        <f t="shared" si="14"/>
        <v>228.07920712247295</v>
      </c>
    </row>
    <row r="54" spans="2:27" x14ac:dyDescent="0.2">
      <c r="B54" s="123">
        <v>2002</v>
      </c>
      <c r="C54" s="123"/>
      <c r="D54" s="123"/>
      <c r="E54" s="123"/>
      <c r="F54" s="123"/>
      <c r="G54" s="135">
        <f t="shared" si="6"/>
        <v>238.79506754025707</v>
      </c>
      <c r="H54" s="135">
        <f t="shared" si="7"/>
        <v>236.44214097466215</v>
      </c>
      <c r="I54" s="135">
        <f t="shared" si="8"/>
        <v>237.61569187115464</v>
      </c>
      <c r="K54" s="78">
        <v>2002</v>
      </c>
      <c r="L54" s="78"/>
      <c r="M54" s="78"/>
      <c r="N54" s="78"/>
      <c r="O54" s="78"/>
      <c r="P54" s="88">
        <f t="shared" si="9"/>
        <v>228.67896325661707</v>
      </c>
      <c r="Q54" s="88">
        <f t="shared" si="10"/>
        <v>226.50955193608436</v>
      </c>
      <c r="R54" s="88">
        <f t="shared" si="11"/>
        <v>227.59167274850952</v>
      </c>
      <c r="T54" s="103">
        <v>2002</v>
      </c>
      <c r="U54" s="103"/>
      <c r="V54" s="103"/>
      <c r="W54" s="103"/>
      <c r="X54" s="103"/>
      <c r="Y54" s="119">
        <f t="shared" si="12"/>
        <v>233.28712536190133</v>
      </c>
      <c r="Z54" s="119">
        <f t="shared" si="13"/>
        <v>233.31131596463274</v>
      </c>
      <c r="AA54" s="119">
        <f t="shared" si="14"/>
        <v>233.29922034972907</v>
      </c>
    </row>
    <row r="55" spans="2:27" x14ac:dyDescent="0.2">
      <c r="B55" s="123">
        <v>2003</v>
      </c>
      <c r="C55" s="123"/>
      <c r="D55" s="123"/>
      <c r="E55" s="123"/>
      <c r="F55" s="123"/>
      <c r="G55" s="135">
        <f t="shared" si="6"/>
        <v>240.15673389050858</v>
      </c>
      <c r="H55" s="135">
        <f t="shared" si="7"/>
        <v>233.66114111824771</v>
      </c>
      <c r="I55" s="135">
        <f t="shared" si="8"/>
        <v>236.88667435735525</v>
      </c>
      <c r="K55" s="78">
        <v>2003</v>
      </c>
      <c r="L55" s="78"/>
      <c r="M55" s="78"/>
      <c r="N55" s="78"/>
      <c r="O55" s="78"/>
      <c r="P55" s="88">
        <f t="shared" si="9"/>
        <v>229.97274112988359</v>
      </c>
      <c r="Q55" s="88">
        <f t="shared" si="10"/>
        <v>227.75342248611443</v>
      </c>
      <c r="R55" s="88">
        <f t="shared" si="11"/>
        <v>228.86039166016522</v>
      </c>
      <c r="T55" s="103">
        <v>2003</v>
      </c>
      <c r="U55" s="103"/>
      <c r="V55" s="103"/>
      <c r="W55" s="103"/>
      <c r="X55" s="103"/>
      <c r="Y55" s="119">
        <f t="shared" si="12"/>
        <v>234.76308343271774</v>
      </c>
      <c r="Z55" s="119">
        <f t="shared" si="13"/>
        <v>235.05156090672901</v>
      </c>
      <c r="AA55" s="119">
        <f t="shared" si="14"/>
        <v>234.907277886695</v>
      </c>
    </row>
    <row r="56" spans="2:27" x14ac:dyDescent="0.2">
      <c r="B56" s="123">
        <v>2004</v>
      </c>
      <c r="C56" s="123"/>
      <c r="D56" s="123"/>
      <c r="E56" s="123"/>
      <c r="F56" s="123"/>
      <c r="G56" s="135">
        <f t="shared" si="6"/>
        <v>244.6667260043516</v>
      </c>
      <c r="H56" s="135">
        <f t="shared" si="7"/>
        <v>233.01730555190827</v>
      </c>
      <c r="I56" s="135">
        <f t="shared" si="8"/>
        <v>238.77098075717052</v>
      </c>
      <c r="K56" s="78">
        <v>2004</v>
      </c>
      <c r="L56" s="78"/>
      <c r="M56" s="78"/>
      <c r="N56" s="78"/>
      <c r="O56" s="78"/>
      <c r="P56" s="88">
        <f t="shared" si="9"/>
        <v>233.94317450415269</v>
      </c>
      <c r="Q56" s="88">
        <f t="shared" si="10"/>
        <v>231.39201694998494</v>
      </c>
      <c r="R56" s="88">
        <f t="shared" si="11"/>
        <v>232.66409907890431</v>
      </c>
      <c r="T56" s="103">
        <v>2004</v>
      </c>
      <c r="U56" s="103"/>
      <c r="V56" s="103"/>
      <c r="W56" s="103"/>
      <c r="X56" s="103"/>
      <c r="Y56" s="119">
        <f t="shared" si="12"/>
        <v>240.94923641971812</v>
      </c>
      <c r="Z56" s="119">
        <f t="shared" si="13"/>
        <v>241.48210082372069</v>
      </c>
      <c r="AA56" s="119">
        <f t="shared" si="14"/>
        <v>241.2155214792466</v>
      </c>
    </row>
    <row r="57" spans="2:27" x14ac:dyDescent="0.2">
      <c r="B57" s="123">
        <v>2005</v>
      </c>
      <c r="C57" s="123"/>
      <c r="D57" s="123"/>
      <c r="E57" s="123"/>
      <c r="F57" s="123"/>
      <c r="G57" s="135">
        <f t="shared" si="6"/>
        <v>251.44092269837782</v>
      </c>
      <c r="H57" s="135">
        <f t="shared" si="7"/>
        <v>236.4816493054889</v>
      </c>
      <c r="I57" s="135">
        <f t="shared" si="8"/>
        <v>243.84659953053767</v>
      </c>
      <c r="K57" s="78">
        <v>2005</v>
      </c>
      <c r="L57" s="78"/>
      <c r="M57" s="78"/>
      <c r="N57" s="78"/>
      <c r="O57" s="78"/>
      <c r="P57" s="88">
        <f t="shared" si="9"/>
        <v>239.72599890346694</v>
      </c>
      <c r="Q57" s="88">
        <f t="shared" si="10"/>
        <v>236.78551155969296</v>
      </c>
      <c r="R57" s="88">
        <f t="shared" si="11"/>
        <v>238.25121885210962</v>
      </c>
      <c r="T57" s="103">
        <v>2005</v>
      </c>
      <c r="U57" s="103"/>
      <c r="V57" s="103"/>
      <c r="W57" s="103"/>
      <c r="X57" s="103"/>
      <c r="Y57" s="119">
        <f t="shared" si="12"/>
        <v>249.93170202870638</v>
      </c>
      <c r="Z57" s="119">
        <f t="shared" si="13"/>
        <v>249.6881489642046</v>
      </c>
      <c r="AA57" s="119">
        <f t="shared" si="14"/>
        <v>249.80989581483925</v>
      </c>
    </row>
    <row r="60" spans="2:27" x14ac:dyDescent="0.2">
      <c r="B60" s="52" t="s">
        <v>83</v>
      </c>
    </row>
  </sheetData>
  <mergeCells count="9">
    <mergeCell ref="G37:I37"/>
    <mergeCell ref="P37:R37"/>
    <mergeCell ref="Y37:AA37"/>
    <mergeCell ref="B1:I1"/>
    <mergeCell ref="K1:R1"/>
    <mergeCell ref="T1:AA1"/>
    <mergeCell ref="G2:I2"/>
    <mergeCell ref="P2:R2"/>
    <mergeCell ref="Y2:AA2"/>
  </mergeCells>
  <phoneticPr fontId="3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Manufacturing</vt:lpstr>
      <vt:lpstr>Services market producers</vt:lpstr>
      <vt:lpstr>Services non-market producers</vt:lpstr>
      <vt:lpstr>Public administration</vt:lpstr>
      <vt:lpstr>Total market</vt:lpstr>
      <vt:lpstr>Total non-market</vt:lpstr>
      <vt:lpstr>Total economy</vt:lpstr>
    </vt:vector>
  </TitlesOfParts>
  <Company>OECD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Schreyer_P</dc:creator>
  <cp:lastModifiedBy>Mati</cp:lastModifiedBy>
  <cp:lastPrinted>2007-08-08T08:12:10Z</cp:lastPrinted>
  <dcterms:created xsi:type="dcterms:W3CDTF">2007-08-06T15:08:13Z</dcterms:created>
  <dcterms:modified xsi:type="dcterms:W3CDTF">2017-12-06T12:52:13Z</dcterms:modified>
</cp:coreProperties>
</file>